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IDOR\Documentos\PREF-2023\Licitação\Tomada de Preço\TP 003-2023\"/>
    </mc:Choice>
  </mc:AlternateContent>
  <xr:revisionPtr revIDLastSave="0" documentId="8_{C417CACE-4F25-4DD5-9DC2-739E0FAE6CF2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RESUMO ORÇAMENTO" sheetId="1" r:id="rId1"/>
    <sheet name="PLANILHA ORÇAMENTÁRIA COMPL." sheetId="2" r:id="rId2"/>
    <sheet name="QUANTITATIVOS" sheetId="14" r:id="rId3"/>
    <sheet name="BDI" sheetId="20" r:id="rId4"/>
    <sheet name="COMPOSIÇÃO I" sheetId="8" r:id="rId5"/>
    <sheet name="COMPOSIÇÃO II " sheetId="33" r:id="rId6"/>
    <sheet name="COMPOSIÇÃO III" sheetId="36" r:id="rId7"/>
    <sheet name="CRONOGRAMA " sheetId="32" r:id="rId8"/>
    <sheet name="ORÇ. FNDE" sheetId="31" r:id="rId9"/>
    <sheet name="Tabela de Esquadrias " sheetId="35" r:id="rId10"/>
  </sheets>
  <externalReferences>
    <externalReference r:id="rId11"/>
  </externalReferences>
  <calcPr calcId="181029"/>
</workbook>
</file>

<file path=xl/calcChain.xml><?xml version="1.0" encoding="utf-8"?>
<calcChain xmlns="http://schemas.openxmlformats.org/spreadsheetml/2006/main">
  <c r="E19" i="2" l="1"/>
  <c r="E25" i="2"/>
  <c r="E36" i="2"/>
  <c r="C16" i="2"/>
  <c r="A13" i="14"/>
  <c r="B13" i="14"/>
  <c r="C13" i="14"/>
  <c r="D13" i="14"/>
  <c r="E13" i="14"/>
  <c r="A14" i="14"/>
  <c r="B14" i="14"/>
  <c r="A16" i="14"/>
  <c r="C16" i="14"/>
  <c r="A18" i="14"/>
  <c r="B18" i="14"/>
  <c r="C18" i="14"/>
  <c r="E18" i="14"/>
  <c r="A19" i="14"/>
  <c r="B19" i="14"/>
  <c r="C19" i="14"/>
  <c r="A20" i="14"/>
  <c r="B20" i="14"/>
  <c r="A21" i="14"/>
  <c r="B21" i="14"/>
  <c r="C21" i="14"/>
  <c r="D21" i="14"/>
  <c r="A22" i="14"/>
  <c r="B22" i="14"/>
  <c r="C22" i="14"/>
  <c r="D22" i="14"/>
  <c r="A23" i="14"/>
  <c r="B23" i="14"/>
  <c r="C23" i="14"/>
  <c r="A24" i="14"/>
  <c r="B24" i="14"/>
  <c r="A25" i="14"/>
  <c r="B25" i="14"/>
  <c r="C25" i="14"/>
  <c r="A26" i="14"/>
  <c r="B26" i="14"/>
  <c r="A27" i="14"/>
  <c r="B27" i="14"/>
  <c r="C27" i="14"/>
  <c r="D27" i="14"/>
  <c r="E27" i="14"/>
  <c r="A29" i="14"/>
  <c r="B29" i="14"/>
  <c r="C29" i="14"/>
  <c r="D29" i="14"/>
  <c r="E29" i="14"/>
  <c r="A30" i="14"/>
  <c r="B30" i="14"/>
  <c r="A32" i="14"/>
  <c r="B32" i="14"/>
  <c r="C32" i="14"/>
  <c r="D32" i="14"/>
  <c r="A34" i="14"/>
  <c r="B34" i="14"/>
  <c r="C34" i="14"/>
  <c r="A35" i="14"/>
  <c r="B35" i="14"/>
  <c r="C35" i="14"/>
  <c r="E35" i="14"/>
  <c r="A36" i="14"/>
  <c r="B36" i="14"/>
  <c r="C36" i="14"/>
  <c r="A38" i="14"/>
  <c r="B38" i="14"/>
  <c r="C38" i="14"/>
  <c r="A39" i="14"/>
  <c r="B39" i="14"/>
  <c r="C39" i="14"/>
  <c r="D39" i="14"/>
  <c r="E39" i="14"/>
  <c r="A40" i="14"/>
  <c r="B40" i="14"/>
  <c r="C40" i="14"/>
  <c r="D40" i="14"/>
  <c r="E40" i="14"/>
  <c r="A41" i="14"/>
  <c r="B41" i="14"/>
  <c r="C41" i="14"/>
  <c r="D41" i="14"/>
  <c r="E41" i="14"/>
  <c r="A42" i="14"/>
  <c r="A43" i="14"/>
  <c r="B43" i="14"/>
  <c r="C43" i="14"/>
  <c r="D43" i="14"/>
  <c r="E43" i="14"/>
  <c r="A44" i="14"/>
  <c r="B44" i="14"/>
  <c r="C44" i="14"/>
  <c r="D44" i="14"/>
  <c r="E44" i="14"/>
  <c r="A46" i="14"/>
  <c r="B46" i="14"/>
  <c r="C46" i="14"/>
  <c r="D46" i="14"/>
  <c r="A47" i="14"/>
  <c r="B47" i="14"/>
  <c r="C47" i="14"/>
  <c r="D47" i="14"/>
  <c r="E47" i="14"/>
  <c r="A48" i="14"/>
  <c r="B48" i="14"/>
  <c r="C48" i="14"/>
  <c r="D48" i="14"/>
  <c r="E48" i="14"/>
  <c r="A50" i="14"/>
  <c r="B50" i="14"/>
  <c r="C50" i="14"/>
  <c r="D50" i="14"/>
  <c r="A51" i="14"/>
  <c r="B51" i="14"/>
  <c r="C51" i="14"/>
  <c r="D51" i="14"/>
  <c r="A52" i="14"/>
  <c r="A53" i="14"/>
  <c r="B53" i="14"/>
  <c r="C53" i="14"/>
  <c r="D53" i="14"/>
  <c r="E53" i="14"/>
  <c r="A54" i="14"/>
  <c r="A55" i="14"/>
  <c r="B55" i="14"/>
  <c r="C55" i="14"/>
  <c r="D55" i="14"/>
  <c r="A56" i="14"/>
  <c r="B56" i="14"/>
  <c r="A57" i="14"/>
  <c r="B57" i="14"/>
  <c r="C57" i="14"/>
  <c r="D57" i="14"/>
  <c r="E57" i="14"/>
  <c r="A58" i="14"/>
  <c r="B58" i="14"/>
  <c r="C58" i="14"/>
  <c r="D58" i="14"/>
  <c r="E58" i="14"/>
  <c r="A59" i="14"/>
  <c r="B59" i="14"/>
  <c r="C59" i="14"/>
  <c r="D59" i="14"/>
  <c r="E59" i="14"/>
  <c r="A60" i="14"/>
  <c r="B60" i="14"/>
  <c r="C60" i="14"/>
  <c r="D60" i="14"/>
  <c r="E60" i="14"/>
  <c r="A61" i="14"/>
  <c r="B61" i="14"/>
  <c r="C61" i="14"/>
  <c r="D61" i="14"/>
  <c r="E61" i="14"/>
  <c r="A62" i="14"/>
  <c r="B62" i="14"/>
  <c r="C62" i="14"/>
  <c r="D62" i="14"/>
  <c r="E62" i="14"/>
  <c r="B12" i="14"/>
  <c r="A12" i="14"/>
  <c r="F26" i="35"/>
  <c r="E18" i="2"/>
  <c r="D18" i="14" s="1"/>
  <c r="E40" i="2"/>
  <c r="E39" i="2"/>
  <c r="E30" i="35"/>
  <c r="G13" i="35"/>
  <c r="G14" i="35"/>
  <c r="G15" i="35"/>
  <c r="G16" i="35"/>
  <c r="G17" i="35"/>
  <c r="G18" i="35"/>
  <c r="G12" i="35"/>
  <c r="F8" i="35"/>
  <c r="F9" i="35"/>
  <c r="F10" i="35"/>
  <c r="F11" i="35"/>
  <c r="F12" i="35"/>
  <c r="F13" i="35"/>
  <c r="F14" i="35"/>
  <c r="F15" i="35"/>
  <c r="F16" i="35"/>
  <c r="F17" i="35"/>
  <c r="F18" i="35"/>
  <c r="G8" i="35"/>
  <c r="G9" i="35"/>
  <c r="G10" i="35"/>
  <c r="G11" i="35"/>
  <c r="E8" i="35"/>
  <c r="E9" i="35"/>
  <c r="E10" i="35"/>
  <c r="E11" i="35"/>
  <c r="E12" i="35"/>
  <c r="E13" i="35"/>
  <c r="H13" i="35" s="1"/>
  <c r="E14" i="35"/>
  <c r="H14" i="35" s="1"/>
  <c r="E15" i="35"/>
  <c r="E16" i="35"/>
  <c r="E17" i="35"/>
  <c r="E18" i="35"/>
  <c r="F7" i="35"/>
  <c r="E7" i="35"/>
  <c r="H15" i="35"/>
  <c r="H16" i="35"/>
  <c r="E28" i="35"/>
  <c r="E23" i="2"/>
  <c r="D23" i="14" s="1"/>
  <c r="E22" i="14"/>
  <c r="H22" i="35"/>
  <c r="H23" i="35"/>
  <c r="A16" i="32"/>
  <c r="B15" i="1"/>
  <c r="B16" i="32" s="1"/>
  <c r="E59" i="2"/>
  <c r="F59" i="2"/>
  <c r="F14" i="36"/>
  <c r="F13" i="36"/>
  <c r="F11" i="36"/>
  <c r="F6" i="36"/>
  <c r="D3" i="36"/>
  <c r="H17" i="35" l="1"/>
  <c r="H24" i="35"/>
  <c r="F15" i="36"/>
  <c r="E60" i="2" l="1"/>
  <c r="E61" i="2"/>
  <c r="E62" i="2"/>
  <c r="E43" i="2"/>
  <c r="E44" i="2" s="1"/>
  <c r="D11" i="8"/>
  <c r="E50" i="2"/>
  <c r="E51" i="2" s="1"/>
  <c r="B14" i="1"/>
  <c r="B15" i="32" s="1"/>
  <c r="A14" i="1"/>
  <c r="A15" i="32" s="1"/>
  <c r="B13" i="1"/>
  <c r="B14" i="32" s="1"/>
  <c r="A13" i="1"/>
  <c r="A14" i="32" s="1"/>
  <c r="B12" i="1"/>
  <c r="B13" i="32" s="1"/>
  <c r="A12" i="1"/>
  <c r="A13" i="32" s="1"/>
  <c r="B11" i="1"/>
  <c r="B12" i="32" s="1"/>
  <c r="A11" i="1"/>
  <c r="A12" i="32" s="1"/>
  <c r="B10" i="1"/>
  <c r="A10" i="1"/>
  <c r="A11" i="32" s="1"/>
  <c r="B9" i="1"/>
  <c r="B10" i="32" s="1"/>
  <c r="A9" i="1"/>
  <c r="A10" i="32" s="1"/>
  <c r="E29" i="2"/>
  <c r="E53" i="2" l="1"/>
  <c r="E55" i="2"/>
  <c r="E55" i="14"/>
  <c r="E34" i="14"/>
  <c r="E46" i="2"/>
  <c r="E47" i="2" s="1"/>
  <c r="E48" i="2" s="1"/>
  <c r="F12" i="33" l="1"/>
  <c r="F13" i="33"/>
  <c r="F14" i="33"/>
  <c r="F15" i="33"/>
  <c r="F16" i="33"/>
  <c r="F17" i="33"/>
  <c r="F11" i="33"/>
  <c r="E16" i="2"/>
  <c r="D16" i="14" s="1"/>
  <c r="D12" i="8"/>
  <c r="E26" i="35" l="1"/>
  <c r="G7" i="35"/>
  <c r="H12" i="35"/>
  <c r="I4" i="32"/>
  <c r="D3" i="33"/>
  <c r="D3" i="8"/>
  <c r="E4" i="2"/>
  <c r="E4" i="1"/>
  <c r="F21" i="20"/>
  <c r="F20" i="20"/>
  <c r="F17" i="20"/>
  <c r="I14" i="20"/>
  <c r="I13" i="20"/>
  <c r="I15" i="20" s="1"/>
  <c r="I16" i="20" s="1"/>
  <c r="F27" i="20" s="1"/>
  <c r="E4" i="20" s="1"/>
  <c r="I12" i="20"/>
  <c r="I11" i="20"/>
  <c r="F11" i="20"/>
  <c r="H7" i="20"/>
  <c r="E29" i="35" l="1"/>
  <c r="E27" i="35"/>
  <c r="E38" i="2" s="1"/>
  <c r="D38" i="14" s="1"/>
  <c r="G23" i="2"/>
  <c r="H23" i="2" s="1"/>
  <c r="G22" i="2"/>
  <c r="H22" i="2" s="1"/>
  <c r="G62" i="2"/>
  <c r="H62" i="2" s="1"/>
  <c r="G61" i="2"/>
  <c r="H61" i="2" s="1"/>
  <c r="G60" i="2"/>
  <c r="H60" i="2" s="1"/>
  <c r="G57" i="2"/>
  <c r="H57" i="2" s="1"/>
  <c r="G59" i="2"/>
  <c r="H59" i="2" s="1"/>
  <c r="G58" i="2"/>
  <c r="H58" i="2" s="1"/>
  <c r="G43" i="2"/>
  <c r="H43" i="2" s="1"/>
  <c r="G44" i="2"/>
  <c r="H44" i="2" s="1"/>
  <c r="E41" i="2"/>
  <c r="G53" i="2"/>
  <c r="H53" i="2" s="1"/>
  <c r="G41" i="2"/>
  <c r="G40" i="2"/>
  <c r="G39" i="2"/>
  <c r="G29" i="2"/>
  <c r="H29" i="2" s="1"/>
  <c r="G27" i="2"/>
  <c r="H27" i="2" s="1"/>
  <c r="G55" i="2"/>
  <c r="H55" i="2" s="1"/>
  <c r="G35" i="2"/>
  <c r="G34" i="2"/>
  <c r="G47" i="2"/>
  <c r="H47" i="2" s="1"/>
  <c r="G48" i="2"/>
  <c r="H48" i="2" s="1"/>
  <c r="G18" i="2"/>
  <c r="H18" i="2" s="1"/>
  <c r="H56" i="2" l="1"/>
  <c r="H41" i="2"/>
  <c r="H39" i="2"/>
  <c r="H40" i="2"/>
  <c r="H26" i="2"/>
  <c r="E16" i="32" l="1"/>
  <c r="G15" i="1"/>
  <c r="G13" i="1"/>
  <c r="E14" i="32" s="1"/>
  <c r="A45" i="14"/>
  <c r="E16" i="14"/>
  <c r="B16" i="14"/>
  <c r="A15" i="14"/>
  <c r="F18" i="33"/>
  <c r="F16" i="2" s="1"/>
  <c r="G16" i="2" s="1"/>
  <c r="F6" i="33"/>
  <c r="L16" i="32" l="1"/>
  <c r="J16" i="32"/>
  <c r="H16" i="32"/>
  <c r="H16" i="2"/>
  <c r="G46" i="2" l="1"/>
  <c r="G51" i="2"/>
  <c r="G50" i="2"/>
  <c r="G19" i="2"/>
  <c r="E51" i="14"/>
  <c r="D50" i="2"/>
  <c r="E50" i="14" s="1"/>
  <c r="A49" i="14"/>
  <c r="N95" i="31"/>
  <c r="N89" i="31"/>
  <c r="N90" i="31"/>
  <c r="N92" i="31"/>
  <c r="N88" i="31"/>
  <c r="M89" i="31"/>
  <c r="M90" i="31"/>
  <c r="M92" i="31"/>
  <c r="M88" i="31"/>
  <c r="H51" i="2" l="1"/>
  <c r="H50" i="2"/>
  <c r="K10" i="32"/>
  <c r="I10" i="32"/>
  <c r="G10" i="32"/>
  <c r="L7" i="32"/>
  <c r="F6" i="8"/>
  <c r="F12" i="8"/>
  <c r="F11" i="8"/>
  <c r="A2" i="14"/>
  <c r="E9" i="14"/>
  <c r="H7" i="1"/>
  <c r="H19" i="2" l="1"/>
  <c r="D19" i="14"/>
  <c r="F13" i="8"/>
  <c r="F13" i="2" s="1"/>
  <c r="G13" i="2" s="1"/>
  <c r="A17" i="14" l="1"/>
  <c r="B11" i="32" l="1"/>
  <c r="H14" i="2"/>
  <c r="G10" i="1" l="1"/>
  <c r="A31" i="14"/>
  <c r="D25" i="14" l="1"/>
  <c r="H7" i="2"/>
  <c r="G38" i="2"/>
  <c r="G36" i="2"/>
  <c r="G21" i="2"/>
  <c r="A37" i="14"/>
  <c r="A33" i="14"/>
  <c r="G32" i="2"/>
  <c r="E46" i="14"/>
  <c r="D38" i="2"/>
  <c r="E38" i="14" s="1"/>
  <c r="E36" i="14"/>
  <c r="E32" i="14"/>
  <c r="E25" i="14"/>
  <c r="E23" i="14" s="1"/>
  <c r="E21" i="14" s="1"/>
  <c r="D19" i="2" s="1"/>
  <c r="E19" i="14" s="1"/>
  <c r="D36" i="14" l="1"/>
  <c r="H32" i="2"/>
  <c r="H46" i="2"/>
  <c r="H38" i="2"/>
  <c r="H36" i="2" l="1"/>
  <c r="E35" i="2"/>
  <c r="D35" i="14" s="1"/>
  <c r="H21" i="2"/>
  <c r="H20" i="2" s="1"/>
  <c r="E34" i="2" l="1"/>
  <c r="H35" i="2"/>
  <c r="H34" i="2" l="1"/>
  <c r="H30" i="2" s="1"/>
  <c r="D34" i="14"/>
  <c r="G14" i="1" l="1"/>
  <c r="G25" i="2"/>
  <c r="E15" i="32" l="1"/>
  <c r="H13" i="2"/>
  <c r="H12" i="2" s="1"/>
  <c r="G11" i="1"/>
  <c r="H25" i="2"/>
  <c r="H24" i="2" l="1"/>
  <c r="G12" i="1" s="1"/>
  <c r="E13" i="32" s="1"/>
  <c r="G9" i="1"/>
  <c r="E12" i="32"/>
  <c r="G64" i="2" l="1"/>
  <c r="E10" i="32"/>
  <c r="J10" i="32" s="1"/>
  <c r="G16" i="1"/>
  <c r="F15" i="1" s="1"/>
  <c r="H13" i="32"/>
  <c r="L14" i="32"/>
  <c r="H14" i="32"/>
  <c r="J14" i="32"/>
  <c r="L10" i="32"/>
  <c r="H12" i="32"/>
  <c r="L12" i="32"/>
  <c r="J12" i="32"/>
  <c r="E11" i="32"/>
  <c r="E17" i="32" l="1"/>
  <c r="D16" i="32" s="1"/>
  <c r="H10" i="32"/>
  <c r="L13" i="32"/>
  <c r="J13" i="32"/>
  <c r="J11" i="32"/>
  <c r="L11" i="32"/>
  <c r="H11" i="32"/>
  <c r="L15" i="32"/>
  <c r="J15" i="32"/>
  <c r="H15" i="32"/>
  <c r="H17" i="32" l="1"/>
  <c r="G17" i="32" s="1"/>
  <c r="J17" i="32"/>
  <c r="I17" i="32" s="1"/>
  <c r="L17" i="32"/>
  <c r="K17" i="32" s="1"/>
  <c r="F13" i="1"/>
  <c r="D15" i="32"/>
  <c r="D11" i="32"/>
  <c r="D10" i="32"/>
  <c r="D14" i="32"/>
  <c r="D12" i="32"/>
  <c r="D13" i="32"/>
  <c r="F10" i="1"/>
  <c r="F9" i="1"/>
  <c r="F14" i="1"/>
  <c r="F11" i="1"/>
  <c r="F12" i="1"/>
  <c r="D17" i="32" l="1"/>
  <c r="F16" i="1"/>
  <c r="H18" i="32"/>
  <c r="G18" i="32" s="1"/>
  <c r="J18" i="32" l="1"/>
  <c r="L18" i="32" l="1"/>
  <c r="K18" i="32" s="1"/>
  <c r="I18" i="32"/>
</calcChain>
</file>

<file path=xl/sharedStrings.xml><?xml version="1.0" encoding="utf-8"?>
<sst xmlns="http://schemas.openxmlformats.org/spreadsheetml/2006/main" count="1719" uniqueCount="928">
  <si>
    <r>
      <rPr>
        <b/>
        <sz val="10"/>
        <rFont val="Arial"/>
        <family val="2"/>
      </rPr>
      <t>T O T A L   G E R A L</t>
    </r>
  </si>
  <si>
    <r>
      <rPr>
        <b/>
        <sz val="6"/>
        <rFont val="Arial"/>
        <family val="2"/>
      </rPr>
      <t>NÃO DESONERADO</t>
    </r>
  </si>
  <si>
    <r>
      <rPr>
        <b/>
        <sz val="9"/>
        <rFont val="Arial"/>
        <family val="2"/>
      </rPr>
      <t>BDI</t>
    </r>
  </si>
  <si>
    <r>
      <rPr>
        <b/>
        <sz val="5.5"/>
        <rFont val="Arial"/>
        <family val="2"/>
      </rPr>
      <t>OBRA:</t>
    </r>
  </si>
  <si>
    <r>
      <rPr>
        <b/>
        <sz val="5"/>
        <rFont val="Arial"/>
        <family val="2"/>
      </rPr>
      <t>ITEM</t>
    </r>
  </si>
  <si>
    <r>
      <rPr>
        <b/>
        <sz val="5"/>
        <rFont val="Arial"/>
        <family val="2"/>
      </rPr>
      <t>CÓDIGO</t>
    </r>
  </si>
  <si>
    <r>
      <rPr>
        <b/>
        <sz val="5"/>
        <rFont val="Arial"/>
        <family val="2"/>
      </rPr>
      <t>DESCRIÇÃO DO SERVIÇO</t>
    </r>
  </si>
  <si>
    <r>
      <rPr>
        <b/>
        <sz val="5"/>
        <rFont val="Arial"/>
        <family val="2"/>
      </rPr>
      <t>UN.</t>
    </r>
  </si>
  <si>
    <r>
      <rPr>
        <b/>
        <sz val="5"/>
        <rFont val="Arial"/>
        <family val="2"/>
      </rPr>
      <t>QUANT.</t>
    </r>
  </si>
  <si>
    <r>
      <rPr>
        <b/>
        <sz val="5"/>
        <rFont val="Arial"/>
        <family val="2"/>
      </rPr>
      <t>PREÇO UNIT. (R$)</t>
    </r>
  </si>
  <si>
    <r>
      <rPr>
        <b/>
        <sz val="5"/>
        <rFont val="Arial"/>
        <family val="2"/>
      </rPr>
      <t>PREÇO BDI. (R$)</t>
    </r>
  </si>
  <si>
    <r>
      <rPr>
        <b/>
        <sz val="5"/>
        <rFont val="Arial"/>
        <family val="2"/>
      </rPr>
      <t>PREÇO FINAL (R$)</t>
    </r>
  </si>
  <si>
    <r>
      <rPr>
        <b/>
        <sz val="5.5"/>
        <rFont val="Arial"/>
        <family val="2"/>
      </rPr>
      <t>1.0</t>
    </r>
  </si>
  <si>
    <r>
      <rPr>
        <sz val="5.5"/>
        <rFont val="Arial"/>
        <family val="2"/>
      </rPr>
      <t>1.1</t>
    </r>
  </si>
  <si>
    <r>
      <rPr>
        <b/>
        <sz val="6"/>
        <rFont val="Arial"/>
        <family val="2"/>
      </rPr>
      <t>ADMINISTRAÇÃO LOCAL</t>
    </r>
  </si>
  <si>
    <r>
      <rPr>
        <b/>
        <sz val="6"/>
        <rFont val="Arial"/>
        <family val="2"/>
      </rPr>
      <t>UN</t>
    </r>
  </si>
  <si>
    <r>
      <rPr>
        <b/>
        <sz val="6"/>
        <rFont val="Arial"/>
        <family val="2"/>
      </rPr>
      <t>SINAPI ou Cot. De Mercado</t>
    </r>
  </si>
  <si>
    <r>
      <rPr>
        <b/>
        <sz val="6"/>
        <rFont val="Arial"/>
        <family val="2"/>
      </rPr>
      <t>COMPONENTES</t>
    </r>
  </si>
  <si>
    <r>
      <rPr>
        <b/>
        <sz val="6"/>
        <rFont val="Arial"/>
        <family val="2"/>
      </rPr>
      <t>Quantidade</t>
    </r>
  </si>
  <si>
    <r>
      <rPr>
        <b/>
        <sz val="6"/>
        <rFont val="Arial"/>
        <family val="2"/>
      </rPr>
      <t>Custos Unit. (R$)</t>
    </r>
  </si>
  <si>
    <r>
      <rPr>
        <b/>
        <sz val="6"/>
        <rFont val="Arial"/>
        <family val="2"/>
      </rPr>
      <t>MÃO DE OBRA</t>
    </r>
  </si>
  <si>
    <r>
      <rPr>
        <sz val="6"/>
        <rFont val="Arial"/>
        <family val="2"/>
      </rPr>
      <t>MESTRE DE OBRAS COM ENCARGOS COMPLEMENTARES</t>
    </r>
  </si>
  <si>
    <r>
      <rPr>
        <sz val="6"/>
        <rFont val="Arial"/>
        <family val="2"/>
      </rPr>
      <t>H</t>
    </r>
  </si>
  <si>
    <r>
      <rPr>
        <sz val="6"/>
        <rFont val="Arial"/>
        <family val="2"/>
      </rPr>
      <t>ENGENHEIRO CIVIL DE OBRA JUNIOR COM ENCARGOS COMPLEMENTARES</t>
    </r>
  </si>
  <si>
    <r>
      <rPr>
        <b/>
        <sz val="6"/>
        <rFont val="Arial"/>
        <family val="2"/>
      </rPr>
      <t>Total</t>
    </r>
  </si>
  <si>
    <r>
      <rPr>
        <b/>
        <sz val="6"/>
        <rFont val="Arial"/>
        <family val="2"/>
      </rPr>
      <t>MEMÓRIA DE CÁLCULO - ADMINISTRAÇÃO LOCAL</t>
    </r>
  </si>
  <si>
    <r>
      <rPr>
        <b/>
        <sz val="6"/>
        <rFont val="Arial"/>
        <family val="2"/>
      </rPr>
      <t>CÁLCULO</t>
    </r>
  </si>
  <si>
    <r>
      <rPr>
        <b/>
        <sz val="6"/>
        <rFont val="Arial"/>
        <family val="2"/>
      </rPr>
      <t>M A T E R I A L</t>
    </r>
  </si>
  <si>
    <r>
      <rPr>
        <b/>
        <sz val="9.5"/>
        <rFont val="Arial"/>
        <family val="2"/>
      </rPr>
      <t>BDI</t>
    </r>
  </si>
  <si>
    <r>
      <rPr>
        <b/>
        <sz val="6"/>
        <rFont val="Arial"/>
        <family val="2"/>
      </rPr>
      <t>ITEM</t>
    </r>
  </si>
  <si>
    <r>
      <rPr>
        <b/>
        <sz val="6"/>
        <rFont val="Arial"/>
        <family val="2"/>
      </rPr>
      <t>DISCRIMINAÇÃO</t>
    </r>
  </si>
  <si>
    <r>
      <rPr>
        <b/>
        <sz val="6"/>
        <rFont val="Arial"/>
        <family val="2"/>
      </rPr>
      <t>PERCENTUAL</t>
    </r>
  </si>
  <si>
    <r>
      <rPr>
        <b/>
        <sz val="6"/>
        <rFont val="Arial"/>
        <family val="2"/>
      </rPr>
      <t>( % )</t>
    </r>
  </si>
  <si>
    <r>
      <rPr>
        <b/>
        <sz val="6"/>
        <rFont val="Arial"/>
        <family val="2"/>
      </rPr>
      <t>ADMINISTRAÇÃO DA OBRA</t>
    </r>
  </si>
  <si>
    <r>
      <rPr>
        <sz val="6"/>
        <rFont val="Arial"/>
        <family val="2"/>
      </rPr>
      <t>1.1</t>
    </r>
  </si>
  <si>
    <r>
      <rPr>
        <b/>
        <sz val="6"/>
        <rFont val="Arial"/>
        <family val="2"/>
      </rPr>
      <t xml:space="preserve">AC - </t>
    </r>
    <r>
      <rPr>
        <sz val="6"/>
        <rFont val="Arial"/>
        <family val="2"/>
      </rPr>
      <t>Administração Central</t>
    </r>
  </si>
  <si>
    <r>
      <rPr>
        <sz val="6"/>
        <rFont val="Arial"/>
        <family val="2"/>
      </rPr>
      <t>1.2</t>
    </r>
  </si>
  <si>
    <r>
      <rPr>
        <b/>
        <sz val="6"/>
        <rFont val="Arial"/>
        <family val="2"/>
      </rPr>
      <t xml:space="preserve">SG - </t>
    </r>
    <r>
      <rPr>
        <sz val="6"/>
        <rFont val="Arial"/>
        <family val="2"/>
      </rPr>
      <t>Seguro e Garantia</t>
    </r>
  </si>
  <si>
    <r>
      <rPr>
        <sz val="6"/>
        <rFont val="Arial"/>
        <family val="2"/>
      </rPr>
      <t>1.3</t>
    </r>
  </si>
  <si>
    <r>
      <rPr>
        <b/>
        <sz val="6"/>
        <rFont val="Arial"/>
        <family val="2"/>
      </rPr>
      <t xml:space="preserve">C - </t>
    </r>
    <r>
      <rPr>
        <sz val="6"/>
        <rFont val="Arial"/>
        <family val="2"/>
      </rPr>
      <t>Riscos</t>
    </r>
  </si>
  <si>
    <r>
      <rPr>
        <sz val="6"/>
        <rFont val="Arial"/>
        <family val="2"/>
      </rPr>
      <t>1.4</t>
    </r>
  </si>
  <si>
    <r>
      <rPr>
        <b/>
        <sz val="6"/>
        <rFont val="Arial"/>
        <family val="2"/>
      </rPr>
      <t xml:space="preserve">DF - </t>
    </r>
    <r>
      <rPr>
        <sz val="6"/>
        <rFont val="Arial"/>
        <family val="2"/>
      </rPr>
      <t>Custos Financeiras</t>
    </r>
  </si>
  <si>
    <r>
      <rPr>
        <b/>
        <sz val="6"/>
        <rFont val="Arial"/>
        <family val="2"/>
      </rPr>
      <t>2.0</t>
    </r>
  </si>
  <si>
    <r>
      <rPr>
        <b/>
        <sz val="6"/>
        <rFont val="Arial"/>
        <family val="2"/>
      </rPr>
      <t>LUCRO</t>
    </r>
  </si>
  <si>
    <r>
      <rPr>
        <sz val="6"/>
        <rFont val="Arial"/>
        <family val="2"/>
      </rPr>
      <t>2.1</t>
    </r>
  </si>
  <si>
    <r>
      <rPr>
        <b/>
        <sz val="6"/>
        <rFont val="Arial"/>
        <family val="2"/>
      </rPr>
      <t xml:space="preserve">L - </t>
    </r>
    <r>
      <rPr>
        <sz val="6"/>
        <rFont val="Arial"/>
        <family val="2"/>
      </rPr>
      <t>Lucro Operacional</t>
    </r>
  </si>
  <si>
    <r>
      <rPr>
        <b/>
        <sz val="6"/>
        <rFont val="Arial"/>
        <family val="2"/>
      </rPr>
      <t>3.0</t>
    </r>
  </si>
  <si>
    <r>
      <rPr>
        <b/>
        <sz val="6"/>
        <rFont val="Arial"/>
        <family val="2"/>
      </rPr>
      <t>TRIBUTOS</t>
    </r>
  </si>
  <si>
    <r>
      <rPr>
        <sz val="6"/>
        <rFont val="Arial"/>
        <family val="2"/>
      </rPr>
      <t>3.1</t>
    </r>
  </si>
  <si>
    <r>
      <rPr>
        <sz val="6"/>
        <rFont val="Arial"/>
        <family val="2"/>
      </rPr>
      <t>**ISS</t>
    </r>
  </si>
  <si>
    <r>
      <rPr>
        <sz val="6"/>
        <rFont val="Arial"/>
        <family val="2"/>
      </rPr>
      <t>3.2</t>
    </r>
  </si>
  <si>
    <r>
      <rPr>
        <sz val="6"/>
        <rFont val="Arial"/>
        <family val="2"/>
      </rPr>
      <t>Cofins</t>
    </r>
  </si>
  <si>
    <r>
      <rPr>
        <sz val="6"/>
        <rFont val="Arial"/>
        <family val="2"/>
      </rPr>
      <t>3.3</t>
    </r>
  </si>
  <si>
    <r>
      <rPr>
        <sz val="6"/>
        <rFont val="Arial"/>
        <family val="2"/>
      </rPr>
      <t>Pis</t>
    </r>
  </si>
  <si>
    <r>
      <rPr>
        <sz val="6"/>
        <rFont val="Arial"/>
        <family val="2"/>
      </rPr>
      <t>3.4</t>
    </r>
  </si>
  <si>
    <r>
      <rPr>
        <sz val="6"/>
        <rFont val="Arial"/>
        <family val="2"/>
      </rPr>
      <t>Contribuição Previdenciária - Lei nº 12.546/13</t>
    </r>
  </si>
  <si>
    <r>
      <rPr>
        <sz val="6"/>
        <rFont val="Arial"/>
        <family val="2"/>
      </rPr>
      <t>Segundo o que determina a lei nº 8.666/93, admite-se fixar o percentual de BDI, dede que seguindo as técnicas da Engenharia e Custos.</t>
    </r>
  </si>
  <si>
    <r>
      <rPr>
        <b/>
        <sz val="6"/>
        <rFont val="Arial"/>
        <family val="2"/>
      </rPr>
      <t>Não incidem IRPJ e CSLL na composição de Tributos.</t>
    </r>
  </si>
  <si>
    <r>
      <rPr>
        <b/>
        <sz val="6"/>
        <rFont val="Calibri"/>
        <family val="2"/>
      </rPr>
      <t>CÁLCULO DO BDI</t>
    </r>
  </si>
  <si>
    <t>COMPOSIÇÃO</t>
  </si>
  <si>
    <t>Und.</t>
  </si>
  <si>
    <t>m²</t>
  </si>
  <si>
    <t>90 DIAS</t>
  </si>
  <si>
    <t>m³</t>
  </si>
  <si>
    <t>m</t>
  </si>
  <si>
    <t>2.0</t>
  </si>
  <si>
    <t>2.1</t>
  </si>
  <si>
    <t>2.2</t>
  </si>
  <si>
    <t>2.3</t>
  </si>
  <si>
    <t>2.4</t>
  </si>
  <si>
    <t>3.0</t>
  </si>
  <si>
    <t>3.1</t>
  </si>
  <si>
    <t>4.0</t>
  </si>
  <si>
    <t>4.1</t>
  </si>
  <si>
    <t>4.2</t>
  </si>
  <si>
    <t>4.3</t>
  </si>
  <si>
    <t>5.0</t>
  </si>
  <si>
    <t>5.1</t>
  </si>
  <si>
    <t>5.2</t>
  </si>
  <si>
    <t>6.0</t>
  </si>
  <si>
    <t>6.1</t>
  </si>
  <si>
    <t>6.2</t>
  </si>
  <si>
    <t>6.3</t>
  </si>
  <si>
    <t>6.4</t>
  </si>
  <si>
    <t>7.0</t>
  </si>
  <si>
    <t>7.1</t>
  </si>
  <si>
    <t>7.2</t>
  </si>
  <si>
    <t>8.1</t>
  </si>
  <si>
    <t>LOCAL:</t>
  </si>
  <si>
    <t>MEMORIAL DE CÁLCULO</t>
  </si>
  <si>
    <t>1.1</t>
  </si>
  <si>
    <t>30 DIAS</t>
  </si>
  <si>
    <t>%</t>
  </si>
  <si>
    <t>60 DIAS</t>
  </si>
  <si>
    <t xml:space="preserve">SETOR DE ENGENHARIA </t>
  </si>
  <si>
    <t>TOTAL ACUMULADO</t>
  </si>
  <si>
    <t>TOTAL GERAL</t>
  </si>
  <si>
    <t>ORÇAMENTO</t>
  </si>
  <si>
    <t xml:space="preserve">PLANILHA ORÇAMENTÁRIA </t>
  </si>
  <si>
    <t xml:space="preserve">PREFEITURA  DE NOVA SANTA HELENA-MT </t>
  </si>
  <si>
    <t>ESQUADRIAS</t>
  </si>
  <si>
    <t>3.2</t>
  </si>
  <si>
    <t>3.3</t>
  </si>
  <si>
    <t>5.3</t>
  </si>
  <si>
    <t>APLICAÇÃO MANUAL DE PINTURA COM TINTA LÁTEX ACRÍLICA EM TETO, DUAS DEMÃOS.</t>
  </si>
  <si>
    <t>DATA</t>
  </si>
  <si>
    <t xml:space="preserve">Planilha Orçamentária </t>
  </si>
  <si>
    <t>un</t>
  </si>
  <si>
    <t>ITEM</t>
  </si>
  <si>
    <t>CÓDIGO</t>
  </si>
  <si>
    <t>FONTE</t>
  </si>
  <si>
    <t>DESCRIÇÃO DOS SERVIÇOS</t>
  </si>
  <si>
    <t>QUANT.</t>
  </si>
  <si>
    <t>VALOR (R$)</t>
  </si>
  <si>
    <t xml:space="preserve">SERVIÇOS PRELIMINARES </t>
  </si>
  <si>
    <t>SINAPI</t>
  </si>
  <si>
    <t>1.2</t>
  </si>
  <si>
    <t>SEINFRA</t>
  </si>
  <si>
    <t xml:space="preserve">Instalação provisória de água </t>
  </si>
  <si>
    <t>1.3</t>
  </si>
  <si>
    <t>1.4</t>
  </si>
  <si>
    <t>Instalações provisórias de esgoto</t>
  </si>
  <si>
    <t>1.5</t>
  </si>
  <si>
    <t>1.6</t>
  </si>
  <si>
    <t xml:space="preserve">Locação da obra (execução de gabarito) </t>
  </si>
  <si>
    <t>Aterro apiloado em camadas de 0,20 m com material argilo - arenoso (entre baldrames)</t>
  </si>
  <si>
    <t xml:space="preserve">Regularização e compactação do fundo de valas </t>
  </si>
  <si>
    <t xml:space="preserve">CONCRETO ARMADO PARA FUNDAÇÕES </t>
  </si>
  <si>
    <t>3.1.1</t>
  </si>
  <si>
    <t>3.1.2</t>
  </si>
  <si>
    <t>3.1.3</t>
  </si>
  <si>
    <t>kg</t>
  </si>
  <si>
    <t>3.1.5</t>
  </si>
  <si>
    <t>CONCRETO ARMADO PARA FUNDAÇÕES - VIGAS BALDRAMES</t>
  </si>
  <si>
    <t>3.2.1</t>
  </si>
  <si>
    <t>3.2.2</t>
  </si>
  <si>
    <t>3.2.3</t>
  </si>
  <si>
    <t>3.2.5</t>
  </si>
  <si>
    <t xml:space="preserve">SUPERESTRUTURA </t>
  </si>
  <si>
    <t>4.1.1</t>
  </si>
  <si>
    <t>4.1.2</t>
  </si>
  <si>
    <t>4.1.3</t>
  </si>
  <si>
    <t>4.1.4</t>
  </si>
  <si>
    <t>4.2.1</t>
  </si>
  <si>
    <t>4.2.2</t>
  </si>
  <si>
    <t>4.2.3</t>
  </si>
  <si>
    <t>4.2.4</t>
  </si>
  <si>
    <t>4.3.1</t>
  </si>
  <si>
    <t>4.4</t>
  </si>
  <si>
    <t>4.4.1</t>
  </si>
  <si>
    <t>Encunhamento (aperto de alvenaria) em tijolo cerâmicos maciços 5x10x20cm 1 vez (esp. 20cm), assentamento c/ argamassa traço1:6 (cimento e areia)</t>
  </si>
  <si>
    <t>Divisória de banheiros e sanitários em granito com espessura de 2cm polido assentado com argamassa traço 1:4</t>
  </si>
  <si>
    <t>PORTAS DE MADEIRA</t>
  </si>
  <si>
    <t>6.1.1</t>
  </si>
  <si>
    <t>6.1.2</t>
  </si>
  <si>
    <t>6.1.3</t>
  </si>
  <si>
    <t>6.1.4</t>
  </si>
  <si>
    <t>6.1.5</t>
  </si>
  <si>
    <t>6.1.6</t>
  </si>
  <si>
    <t>6.1.7</t>
  </si>
  <si>
    <t>FERRAGENS E ACESSÓRIOS</t>
  </si>
  <si>
    <t>6.2.1</t>
  </si>
  <si>
    <t>6.2.2</t>
  </si>
  <si>
    <t>6.3.1</t>
  </si>
  <si>
    <t>JANELAS DE ALUMÍNIO</t>
  </si>
  <si>
    <t>6.4.1</t>
  </si>
  <si>
    <t>6.4.2</t>
  </si>
  <si>
    <t>6.4.3</t>
  </si>
  <si>
    <t>6.4.4</t>
  </si>
  <si>
    <t>6.4.5</t>
  </si>
  <si>
    <t>6.4.6</t>
  </si>
  <si>
    <t>Tela de nylon de proteção- fixada na esquadria</t>
  </si>
  <si>
    <t>6.5</t>
  </si>
  <si>
    <t>VIDROS</t>
  </si>
  <si>
    <t>6.5.1</t>
  </si>
  <si>
    <t>6.5.2</t>
  </si>
  <si>
    <t>7.3</t>
  </si>
  <si>
    <t xml:space="preserve">Cumeeira com telha cerâmica emboçada com argamassa traço 1:2:8 </t>
  </si>
  <si>
    <t xml:space="preserve">Impermeabilização com tinta betuminosa em fundações, baldrames </t>
  </si>
  <si>
    <t>9.1</t>
  </si>
  <si>
    <t>9.2</t>
  </si>
  <si>
    <t>9.3</t>
  </si>
  <si>
    <t>9.4</t>
  </si>
  <si>
    <t>9.5</t>
  </si>
  <si>
    <t>9.6</t>
  </si>
  <si>
    <t>9.7</t>
  </si>
  <si>
    <t>10.1</t>
  </si>
  <si>
    <t>10.2</t>
  </si>
  <si>
    <t>C4623</t>
  </si>
  <si>
    <t>11.1</t>
  </si>
  <si>
    <t>11.2</t>
  </si>
  <si>
    <t>11.3</t>
  </si>
  <si>
    <t>Peitoril em granito cinza, largura=17,00cm espessura variável e pingadeira</t>
  </si>
  <si>
    <t>11.4</t>
  </si>
  <si>
    <t>11.5</t>
  </si>
  <si>
    <t>11.6</t>
  </si>
  <si>
    <t>12.1</t>
  </si>
  <si>
    <t>12.2</t>
  </si>
  <si>
    <t>12.3</t>
  </si>
  <si>
    <t>12.4</t>
  </si>
  <si>
    <t>12.5</t>
  </si>
  <si>
    <t>13.1</t>
  </si>
  <si>
    <t>13.2</t>
  </si>
  <si>
    <t>ELETRODUTOS E ACESSÓRIOS</t>
  </si>
  <si>
    <t>13.3</t>
  </si>
  <si>
    <t>CABOS E FIOS (CONDUTORES)</t>
  </si>
  <si>
    <t>13.4</t>
  </si>
  <si>
    <t>ILUMINAÇÃO E TOMADAS</t>
  </si>
  <si>
    <t>Interruptor simples 10 A, completa</t>
  </si>
  <si>
    <t>Interruptor duas seções 10A por seção, completa</t>
  </si>
  <si>
    <t>Interruptor três seções 10A por seção, completa</t>
  </si>
  <si>
    <t>Projetor com lâmpada de vapor metálico 150W</t>
  </si>
  <si>
    <t>13.5</t>
  </si>
  <si>
    <t>14.1</t>
  </si>
  <si>
    <t>Registro de gaveta bruto, Ø 1"</t>
  </si>
  <si>
    <t>Registro de gaveta bruto, Ø 2"</t>
  </si>
  <si>
    <t>14.2</t>
  </si>
  <si>
    <t>14.3</t>
  </si>
  <si>
    <t>15.1</t>
  </si>
  <si>
    <t>Caixa Sifonada 100x100x50mm</t>
  </si>
  <si>
    <t>15.2</t>
  </si>
  <si>
    <t>15.3</t>
  </si>
  <si>
    <t>15.4</t>
  </si>
  <si>
    <t>Terminal de Ventilação Série Normal 50mm</t>
  </si>
  <si>
    <t>15.5</t>
  </si>
  <si>
    <t>15.6</t>
  </si>
  <si>
    <t>15.7</t>
  </si>
  <si>
    <t>15.8</t>
  </si>
  <si>
    <t>15.9</t>
  </si>
  <si>
    <t>15.10</t>
  </si>
  <si>
    <t>15.11</t>
  </si>
  <si>
    <t>Caixa de inspeção em alvenaria de tijolo medindo 900x900x600mm , com tampão em ferro fundido</t>
  </si>
  <si>
    <t>17.1</t>
  </si>
  <si>
    <t>Bancada em granito cinza andorinha - espessura 2cm, conforme projeto</t>
  </si>
  <si>
    <t>17.2</t>
  </si>
  <si>
    <t>17.3</t>
  </si>
  <si>
    <t>SISTEMA DE PROTEÇÃO CONTRA DESCARGAS ATMOSFÉRICAS (SPDA)</t>
  </si>
  <si>
    <t>19.1</t>
  </si>
  <si>
    <t>19.1.1</t>
  </si>
  <si>
    <t>19.1.2</t>
  </si>
  <si>
    <t>19.1.3</t>
  </si>
  <si>
    <t>19.1.4</t>
  </si>
  <si>
    <t>19.1.6</t>
  </si>
  <si>
    <t>Caixa de equalização de potências 200x200mm em aço com barramento Expessura  6 mm</t>
  </si>
  <si>
    <t>20.1</t>
  </si>
  <si>
    <t>20.2</t>
  </si>
  <si>
    <t>CPU</t>
  </si>
  <si>
    <t>Extintor PQS - 6KG</t>
  </si>
  <si>
    <t>PAVIMENTAÇÃO EXTERNA</t>
  </si>
  <si>
    <t>SERVIÇOS FINAIS</t>
  </si>
  <si>
    <t>Custo TOTAL com BDI incluso</t>
  </si>
  <si>
    <t xml:space="preserve"> </t>
  </si>
  <si>
    <t>PINTURA TINTA DE ACABAMENTO (PIGMENTADA) ESMALTE SINTÉTICO FOSCO EM MADEIRA, 2 DEMÃOS.</t>
  </si>
  <si>
    <t>RESUMO ORÇAMENTÁRIO</t>
  </si>
  <si>
    <t>BDI</t>
  </si>
  <si>
    <t>TAXA DE BDI A SER APLICADA SOBRE O CUSTO DIRETO</t>
  </si>
  <si>
    <t>CRONOGRAMA FÍSICO-FINANCEIRO</t>
  </si>
  <si>
    <t>COMPOSIÇÃO I</t>
  </si>
  <si>
    <t>TOTAL</t>
  </si>
  <si>
    <t>MINISTÉRIO DA EDUCAÇÃO</t>
  </si>
  <si>
    <t>Obra: Escola 06 salas de aula - opção 127V com blocos</t>
  </si>
  <si>
    <t>Data de preço: Sinapi Janeiro/2020 com desoneração</t>
  </si>
  <si>
    <t xml:space="preserve">Unidade Federativa: </t>
  </si>
  <si>
    <t>BDI:</t>
  </si>
  <si>
    <t>Escola 06 salas de aula - 127V</t>
  </si>
  <si>
    <t>UN.</t>
  </si>
  <si>
    <t>PREÇO SEM BDI (R$)</t>
  </si>
  <si>
    <t>PREÇO COM BDI (R$)</t>
  </si>
  <si>
    <t>1.</t>
  </si>
  <si>
    <t>74209/1</t>
  </si>
  <si>
    <t>Placa da obra em chapa de aço galvanizado, Padrão Governo Federal</t>
  </si>
  <si>
    <t>74220/1</t>
  </si>
  <si>
    <t>Tapume de chapa de madeira compensada, espessura 6mm (80x2,20m)</t>
  </si>
  <si>
    <t>C2850</t>
  </si>
  <si>
    <t>Ligação provisória de energia elétrica aérea monofásica 50A com poste de concreto; inclusive cabeamento, caixa de proteção para medidor e aterramento</t>
  </si>
  <si>
    <t>Execução de sanitário e vestiário em canteiro de obra, inclusive instalação e aparelhos</t>
  </si>
  <si>
    <t>1.7</t>
  </si>
  <si>
    <t>Barracão para escritório de obra porte pequeno s=20,00m²</t>
  </si>
  <si>
    <t>1.8</t>
  </si>
  <si>
    <t>Barracão provisório para deposito</t>
  </si>
  <si>
    <t>1.9</t>
  </si>
  <si>
    <t>C1630</t>
  </si>
  <si>
    <t>1.10</t>
  </si>
  <si>
    <t>73859/2</t>
  </si>
  <si>
    <t>Limpeza mecanizada de terreno com remoção de camada vegetal</t>
  </si>
  <si>
    <t>Subtotal</t>
  </si>
  <si>
    <t>2.</t>
  </si>
  <si>
    <t>MOVIMENTO DE TERRAS PARA FUNDAÇÕES</t>
  </si>
  <si>
    <t xml:space="preserve">Escavação mecanizada de valas em qualquer terreno até h=2,0 m </t>
  </si>
  <si>
    <t>Reaterro manual de valas com compactação mecanizada</t>
  </si>
  <si>
    <t>3.</t>
  </si>
  <si>
    <t xml:space="preserve">FUNDAÇÕES </t>
  </si>
  <si>
    <t>Estaca escavada mecanicamente com 20 cm de diametro, sem armação</t>
  </si>
  <si>
    <t>Lastro de concreto não-estrutural, espessura 5cm</t>
  </si>
  <si>
    <t>Forma de madeira em tábuas para fundações, com reaproveitamento</t>
  </si>
  <si>
    <t>3.1.4</t>
  </si>
  <si>
    <t>Armação de aço CA-50 Ø 6.3mm; incluso fornecimento, corte, dobra e colocação</t>
  </si>
  <si>
    <t>Armação de aço CA-50 Ø 8mm; incluso fornecimento, corte, dobra e colocação</t>
  </si>
  <si>
    <t>3.1.6</t>
  </si>
  <si>
    <t>Armação de aço CA-50 Ø 10mm; incluso fornecimento, corte, dobra e colocação</t>
  </si>
  <si>
    <t>3.1.7</t>
  </si>
  <si>
    <t>Armação de aço CA-50 Ø 12.5mm; incluso fornecimento, corte, dobra e colocação</t>
  </si>
  <si>
    <t>3.1.8</t>
  </si>
  <si>
    <t>Armação de aço CA-60 Ø 5,0mm; incluso fornecimento, corte, dobra e colocação</t>
  </si>
  <si>
    <t>3.1.9</t>
  </si>
  <si>
    <t>Concreto Bombeado fck= 25MPa; incluindo preparo, lançamento e adensamento</t>
  </si>
  <si>
    <t>3.2.4</t>
  </si>
  <si>
    <t>3.2.6</t>
  </si>
  <si>
    <t>CONCRETO ARMADO PARA FUNDAÇÕES - BASE CAIXA D´ÁGUA</t>
  </si>
  <si>
    <t>3.3.1</t>
  </si>
  <si>
    <t>3.3.2</t>
  </si>
  <si>
    <t>3.3.3</t>
  </si>
  <si>
    <t>3.3.4</t>
  </si>
  <si>
    <t>3.3.5</t>
  </si>
  <si>
    <t>Estaca escavada mecanicamente com 30 cm de diametro, sem armação</t>
  </si>
  <si>
    <t>4.</t>
  </si>
  <si>
    <t>CONCRETO ARMADO  - VIGAS</t>
  </si>
  <si>
    <t>Montagem e desmontagem de forma para vigas, em chapa de madeira plastificada com reaproveitamento</t>
  </si>
  <si>
    <t>4.1.5</t>
  </si>
  <si>
    <t>4.1.6</t>
  </si>
  <si>
    <t>CONCRETO ARMADO - LAJES E PILARES</t>
  </si>
  <si>
    <t>Montagem e desmontagem de forma para pilares, em chapa de madeira compensada plastificada com reaproveitamento</t>
  </si>
  <si>
    <t>4.2.5</t>
  </si>
  <si>
    <t>Concreto para Estrutura fck=25MPa, incluindo preparo, lançamento, adensamento.</t>
  </si>
  <si>
    <t>CONCRETO ARMADO - LAJES DE FORRO</t>
  </si>
  <si>
    <t>74202/1</t>
  </si>
  <si>
    <t>Laje pré-moldada para forro</t>
  </si>
  <si>
    <t>CONCRETO ARMADO - VERGAS E CONTRAVERGAS</t>
  </si>
  <si>
    <t>Verga e contraverga pré-moldada fck= 20MPa, seção 10x10cm</t>
  </si>
  <si>
    <t>5.</t>
  </si>
  <si>
    <t>SISTEMA DE VEDAÇÃO VERTICAL</t>
  </si>
  <si>
    <t xml:space="preserve">Alvenaria de vedação de 1/2 vez em tijolos cerâmicos  (dimensões nominais: 39x19x09); assentamento em argamassa no traço 1:2:8 (cimento, cal e areia) </t>
  </si>
  <si>
    <t>C4070</t>
  </si>
  <si>
    <t>6.</t>
  </si>
  <si>
    <t>PM1 - Porta de abrir em madeira para pintura 0,80x2,10m, espessura 3,5cm, incluso dobradiças, batentes e fechadura</t>
  </si>
  <si>
    <t>PM2 - Porta de madeira com visor para pintura, semi-oca (leve ou média), dimensões 80x210cm, espessura 3,5cm; incluso dobradiças, batentes e fechadura</t>
  </si>
  <si>
    <t>PM3- Porta de abrir em madeira para pintura 0,80x2,10m, espessura 3,5cm, incluso dobradiças, batentes e fechadura</t>
  </si>
  <si>
    <t>PM4- Porta de abrir em madeira para pintura 0,60x2,10m, espessura 3,5cm, com veneziana 0,50x0,40m conforme projeto, incluso dobradiças, batentes e fechadura</t>
  </si>
  <si>
    <t>PM5- Porta de abrir em madeira para pintura 0,80x2,10m, espessura 3,5cm, com veneziana 0,50x0,40m conforme projeto, incluso dobradiças, batentes e fechadura</t>
  </si>
  <si>
    <t>PM6- Porta de abrir em chapa de madeira compensada para banheiro revestida com laminado, 0,60x1,60m, incluso marco e dobradiças</t>
  </si>
  <si>
    <t>PM7- Porta de abrir em chapa de madeira compensada para banheiro revestida com laminado, 0,80x1,60m, incluso marco e dobradiças</t>
  </si>
  <si>
    <t>Barra de apoio 40 cm, aço inox polido, Deca ou equivalente - PM7</t>
  </si>
  <si>
    <t>74046/2</t>
  </si>
  <si>
    <t>Fechadura de embutir completa, tipo tarjeta livre-ocupado</t>
  </si>
  <si>
    <t>6.2.3</t>
  </si>
  <si>
    <t>Chapa metalica (alumínio) 0,80m x 0,4m, e= 1mm para as portas</t>
  </si>
  <si>
    <t>PORTAS DE ALUMÍNIO</t>
  </si>
  <si>
    <r>
      <t>PA1 - Porta em alumínio de abrir de 0,80x2,10m com divisão horizontal para vidro e veneziana</t>
    </r>
    <r>
      <rPr>
        <sz val="10"/>
        <rFont val="Arial"/>
        <family val="2"/>
      </rPr>
      <t>, conforme projeto de esquadrias, incluso dobradiças, batentes, fechadura e vidro mini boreal</t>
    </r>
  </si>
  <si>
    <r>
      <t xml:space="preserve">JA-1 -Janela de Alumínio, basculante 60x40cm, </t>
    </r>
    <r>
      <rPr>
        <sz val="10"/>
        <rFont val="Arial"/>
        <family val="2"/>
      </rPr>
      <t>conforme projeto de esquadrias, inclusive ferragens e vidro liso incolor, espessura 6mm</t>
    </r>
  </si>
  <si>
    <r>
      <t xml:space="preserve">JA-2 -Janela de Alumínio, de abrir 60x90cm, </t>
    </r>
    <r>
      <rPr>
        <sz val="10"/>
        <rFont val="Arial"/>
        <family val="2"/>
      </rPr>
      <t>conforme projeto de esquadrias, inclusive ferragens e vidro liso incolor, espessura 6mm</t>
    </r>
  </si>
  <si>
    <r>
      <t xml:space="preserve">JA-3 -Janela de Alumínio, basculante 100x40cm, </t>
    </r>
    <r>
      <rPr>
        <sz val="10"/>
        <rFont val="Arial"/>
        <family val="2"/>
      </rPr>
      <t>conforme projeto de esquadrias, inclusive ferragens e vidro miniboreal, espessura 6mm</t>
    </r>
  </si>
  <si>
    <r>
      <t xml:space="preserve">JA-4 -Janela de Alumínio, de correr 150x40cm, </t>
    </r>
    <r>
      <rPr>
        <sz val="10"/>
        <rFont val="Arial"/>
        <family val="2"/>
      </rPr>
      <t>conforme projeto de esquadrias, inclusive ferragens e vidro liso incolor, espessura 6mm</t>
    </r>
  </si>
  <si>
    <r>
      <t xml:space="preserve">JA-5 -Janela de Alumínio, de correr 120x100cm, </t>
    </r>
    <r>
      <rPr>
        <sz val="10"/>
        <rFont val="Arial"/>
        <family val="2"/>
      </rPr>
      <t>conforme projeto de esquadrias, inclusive ferragens e vidro liso incolor, espessura 6mm</t>
    </r>
  </si>
  <si>
    <r>
      <t xml:space="preserve">JA-6 -Janela de Alumínio, basculante 150x110cm, </t>
    </r>
    <r>
      <rPr>
        <sz val="10"/>
        <rFont val="Arial"/>
        <family val="2"/>
      </rPr>
      <t>conforme projeto de esquadrias, inclusive ferragens e vidro liso incolor, espessura 6mm</t>
    </r>
  </si>
  <si>
    <t>6.4.7</t>
  </si>
  <si>
    <r>
      <t xml:space="preserve">JA-7 -Janela de Alumínio, basculante 200x110cm, </t>
    </r>
    <r>
      <rPr>
        <sz val="10"/>
        <rFont val="Arial"/>
        <family val="2"/>
      </rPr>
      <t>conforme projeto de esquadrias, inclusive ferragens e vidro liso incolor, espessura 6mm</t>
    </r>
  </si>
  <si>
    <t>6.4.8</t>
  </si>
  <si>
    <r>
      <t>JA-8 -Janela de Alumínio, basculante 220X110cm,</t>
    </r>
    <r>
      <rPr>
        <sz val="10"/>
        <rFont val="Arial"/>
        <family val="2"/>
      </rPr>
      <t xml:space="preserve"> conforme projeto de esquadrias, inclusive ferragens e vidro liso incolor, espessura 6mm</t>
    </r>
  </si>
  <si>
    <t>6.4.9</t>
  </si>
  <si>
    <t>C1516</t>
  </si>
  <si>
    <r>
      <t>JA-9 -Janela de Alumínio, com veneziana fixa 180X60cm,</t>
    </r>
    <r>
      <rPr>
        <sz val="10"/>
        <rFont val="Arial"/>
        <family val="2"/>
      </rPr>
      <t xml:space="preserve"> conforme projeto de esquadrias, inclusive ferragens</t>
    </r>
  </si>
  <si>
    <t>6.4.10</t>
  </si>
  <si>
    <r>
      <t xml:space="preserve">JA-10 -Janela de Alumínio, fixa, </t>
    </r>
    <r>
      <rPr>
        <sz val="10"/>
        <rFont val="Arial"/>
        <family val="2"/>
      </rPr>
      <t>conforme projeto de esquadrias, inclusive ferragens</t>
    </r>
  </si>
  <si>
    <t>6.4.11</t>
  </si>
  <si>
    <t>Vidro liso temperado incolor, espessura 6m</t>
  </si>
  <si>
    <t>Espelho cristal espessura 4mm sem moldura</t>
  </si>
  <si>
    <t>7.</t>
  </si>
  <si>
    <t xml:space="preserve">SISTEMAS DE COBERTURA </t>
  </si>
  <si>
    <t>Fabricação e Instalação de tesoura inteira em madeira não aparelhada, vão de 8m, para telha cerâmica</t>
  </si>
  <si>
    <t>Fabricação e Instalação de tesoura inteira em madeira não aparelhada, vão de 7m, para telha cerâmica</t>
  </si>
  <si>
    <t>Fabricação e Instalação de tesoura inteira em madeira não aparelhada, vão de 6m, para telha cerâmica</t>
  </si>
  <si>
    <t>7.4</t>
  </si>
  <si>
    <t>Fabricação e Instalação de tesoura inteira em madeira não aparelhada, vão de 4m, para telha cerâmica</t>
  </si>
  <si>
    <t>7.5</t>
  </si>
  <si>
    <t>Trama de madeira composta por ripas, caibros e terças para telhados de mais que 2 águas para telha cerâmica</t>
  </si>
  <si>
    <t>7.6</t>
  </si>
  <si>
    <t>Verniz sintético sobre estrutura de madeira, duas demãos</t>
  </si>
  <si>
    <t>7.7</t>
  </si>
  <si>
    <t>Cobertura em telha cerâmica tipo romana</t>
  </si>
  <si>
    <t>7.8</t>
  </si>
  <si>
    <t>8.</t>
  </si>
  <si>
    <t xml:space="preserve">IMPERMEABILIZAÇÃO </t>
  </si>
  <si>
    <t>74106/1</t>
  </si>
  <si>
    <t>9.</t>
  </si>
  <si>
    <t>REVESTIMENTOS INTERNOS E EXTERNOS</t>
  </si>
  <si>
    <t>Chapisco em  parede com argamassa traço - 1:3 (cimento / areia)</t>
  </si>
  <si>
    <t>Chapisco em teto com argamassa traço - 1:3 (cimento / areia)</t>
  </si>
  <si>
    <t>Emboço, com argamassa traço - 1:2:9 (cimento / cal / areia), espessura 2 cm</t>
  </si>
  <si>
    <t>Reboco para paredes internas, externas, vigas, traço 1:4,5  - espessura 0,5 cm</t>
  </si>
  <si>
    <t>Reboco de teto, com argamassa traço - 1:2 (cal / areia fina), espessura 1 cm</t>
  </si>
  <si>
    <t xml:space="preserve">Revestimento cerâmico de paredes PEI IV- cerâmica 30 x 40 cm aplicado com argamassa industrializada- incl. rejunte - conforme projeto   </t>
  </si>
  <si>
    <t>Revestimento cerâmico de paredes PEI IV - cerâmica 10 x 10 cm aplicado com argamassa industrializada- incl. rejunte - conforme projeto</t>
  </si>
  <si>
    <t>9.8</t>
  </si>
  <si>
    <t>73886/1</t>
  </si>
  <si>
    <t>Rodameio em madeira boleada parafusado em parede, largura 10 cm</t>
  </si>
  <si>
    <t>10.</t>
  </si>
  <si>
    <t>SISTEMAS DE PISOS</t>
  </si>
  <si>
    <t>PAVIMENTAÇÃO INTERNA</t>
  </si>
  <si>
    <t>10.1.1</t>
  </si>
  <si>
    <t>Contrapiso de concreto não-estrutural, espessura 3cm e preparo mecânico</t>
  </si>
  <si>
    <t>10.1.2</t>
  </si>
  <si>
    <t>Piso cimentado desempenado com acabamento liso e=2,0cm com junta plastica acabada 1,2m</t>
  </si>
  <si>
    <t>10.1.3</t>
  </si>
  <si>
    <t>Piso cerâmico esmaltado PEI V - 40 x 40 cm  aplicado com argamassa industrializada - incl. rejunte - Branco antiderrapante - conforme projeto</t>
  </si>
  <si>
    <t>10.1.4</t>
  </si>
  <si>
    <t xml:space="preserve">Piso cerâmico esmaltado PEI V - 40 x 40 cm  aplicado com argamassa industrializada - incl. rejunte - Cinza Antiderrapante - conforme projeto </t>
  </si>
  <si>
    <t>10.1.5</t>
  </si>
  <si>
    <t>Piso tátil alerta/direcional em placas de borracha 30x30cm</t>
  </si>
  <si>
    <t>10.1.6</t>
  </si>
  <si>
    <t>C4624</t>
  </si>
  <si>
    <t>Piso tátil alerta/direcional em placas pré-moldadas</t>
  </si>
  <si>
    <t>10.1.7</t>
  </si>
  <si>
    <t>C2284</t>
  </si>
  <si>
    <t xml:space="preserve">Soleira em granito cinza andorinha, largura 15 cm, espessura 2 cm </t>
  </si>
  <si>
    <t>10.2.1</t>
  </si>
  <si>
    <t>Passeio em concreto desempenado com junta plastica a cada 1,20m, espessura 10cm</t>
  </si>
  <si>
    <t>10.2.2</t>
  </si>
  <si>
    <t>Rampa de acesso em concreto não estrutural</t>
  </si>
  <si>
    <t>10.2.3</t>
  </si>
  <si>
    <t>Meio-fio concreto, moldado in loco, 11,5cm base x 22cm altura</t>
  </si>
  <si>
    <t>10.2.4</t>
  </si>
  <si>
    <t>Lastro de brita para o estacionamento</t>
  </si>
  <si>
    <t>11.</t>
  </si>
  <si>
    <t>PINTURAS E ACABAMENTOS</t>
  </si>
  <si>
    <t xml:space="preserve">Emassamento de paredes internas com massa PVA, 2 demãos </t>
  </si>
  <si>
    <t xml:space="preserve">Emassamento de lajes internas com massa PVA, 2 demãos </t>
  </si>
  <si>
    <t>Pintura em latex acrílico sobre paredes internas e externas, 2 demãos</t>
  </si>
  <si>
    <t xml:space="preserve">Pintura em latex PVA sobre lajes internas e externas, 2 demãos </t>
  </si>
  <si>
    <t>74065/1</t>
  </si>
  <si>
    <t>Pintura em esmalte sintético em roda meio de madeira, 2 demãos</t>
  </si>
  <si>
    <t>Pintura em esmalte acetinado sobre superfície metálica, 2 demãos</t>
  </si>
  <si>
    <t>11.7</t>
  </si>
  <si>
    <t>Pintura em esmalte sintético em porta de madeira, 2 demãos</t>
  </si>
  <si>
    <t>12.</t>
  </si>
  <si>
    <t>INSTALAÇÕES HIDRÁULICAS</t>
  </si>
  <si>
    <t>Tubo PVC soldável Ø 20 mm, fornecimento e instalação</t>
  </si>
  <si>
    <t>Tubo PVC soldável Ø 25 mm, fornecimento e instalação</t>
  </si>
  <si>
    <t>Tubo PVC soldável Ø 32 mm, fornecimento e instalação</t>
  </si>
  <si>
    <t>Tubo PVC soldável Ø 40 mm, fornecimento e instalação</t>
  </si>
  <si>
    <t>Tubo PVC soldável Ø 50 mm, fornecimento e instalação</t>
  </si>
  <si>
    <t>12.6</t>
  </si>
  <si>
    <t>Tubo PVC soldável Ø 60 mm, fornecimento e instalação</t>
  </si>
  <si>
    <t>12.7</t>
  </si>
  <si>
    <t>Joelho PVC soldavel 90º agua fria 20mm</t>
  </si>
  <si>
    <t>12.8</t>
  </si>
  <si>
    <t>Joelho PVC soldavel 90º agua fria 25mm</t>
  </si>
  <si>
    <t>12.9</t>
  </si>
  <si>
    <t>Joelho PVC soldavel 90º agua fria 32mm</t>
  </si>
  <si>
    <t>12.10</t>
  </si>
  <si>
    <t>Joelho PVC soldavel 90º agua fria 40mm</t>
  </si>
  <si>
    <t>12.11</t>
  </si>
  <si>
    <t>Joelho PVC soldavel 90º agua fria 60mm</t>
  </si>
  <si>
    <t>12.12</t>
  </si>
  <si>
    <t>Te PVC soldavel com rosca agua fria 25mmX25mmX20mm</t>
  </si>
  <si>
    <t>12.13</t>
  </si>
  <si>
    <t>Te PVC soldavel com rosca agua fria 25mmX25mmX32mm</t>
  </si>
  <si>
    <t>12.14</t>
  </si>
  <si>
    <t>Te PVC soldavel com rosca agua fria 50mmX50mmX40mm</t>
  </si>
  <si>
    <t>12.15</t>
  </si>
  <si>
    <t>Te PVC soldavel com rosca agua fria 60mmX60mmX25mm</t>
  </si>
  <si>
    <t>12.16</t>
  </si>
  <si>
    <t>Te PVC soldavel com rosca agua fria 60mmX60mmX50mm</t>
  </si>
  <si>
    <t>12.17</t>
  </si>
  <si>
    <t>Te PVC soldável agua fria 20mm</t>
  </si>
  <si>
    <t>12.18</t>
  </si>
  <si>
    <t>Te PVC soldável agua fria 25mm</t>
  </si>
  <si>
    <t>12.19</t>
  </si>
  <si>
    <t>Te PVC soldável agua fria 40mm</t>
  </si>
  <si>
    <t>12.20</t>
  </si>
  <si>
    <t>Te PVC soldável agua fria 60mm</t>
  </si>
  <si>
    <t>12.21</t>
  </si>
  <si>
    <t>12.22</t>
  </si>
  <si>
    <t>Registro de gaveta bruto, Ø 1 1/4"</t>
  </si>
  <si>
    <t>12.23</t>
  </si>
  <si>
    <t>Registro de gaveta bruto, Ø 1 1/2"</t>
  </si>
  <si>
    <t>12.24</t>
  </si>
  <si>
    <t>12.25</t>
  </si>
  <si>
    <t>Registro de gaveta bruto, Ø 2 1/2"</t>
  </si>
  <si>
    <t>12.26</t>
  </si>
  <si>
    <t>Registro de pressao com canopla Ø 3/4"</t>
  </si>
  <si>
    <t>12.27</t>
  </si>
  <si>
    <t>Caixa dágua metálica completa de 15.000l, conforme projeto</t>
  </si>
  <si>
    <t>13.</t>
  </si>
  <si>
    <t>INSTALAÇÕES SANITÁRIAS</t>
  </si>
  <si>
    <t>Tubo de PVC Série Normal 40mm, fornec. e instalação</t>
  </si>
  <si>
    <t>Tubo de PVC Série Normal 50mm , fornec. e instalação</t>
  </si>
  <si>
    <t>Tubo de PVC Série Normal 100mm, fornec. e instalação</t>
  </si>
  <si>
    <t>Tubo de PVC Série Normal 150mm , fornec. e instalação</t>
  </si>
  <si>
    <t>Joelho PVC 45º esgoto 40 mm</t>
  </si>
  <si>
    <t>13.6</t>
  </si>
  <si>
    <t>Joelho PVC 90º esgoto 40 mm</t>
  </si>
  <si>
    <t>13.7</t>
  </si>
  <si>
    <t>Joelho PVC 90º esgoto 100 mm</t>
  </si>
  <si>
    <t>13.8</t>
  </si>
  <si>
    <t>Junção PVC esgoto 40 mm</t>
  </si>
  <si>
    <t>13.9</t>
  </si>
  <si>
    <t>Junção PVC esgoto 100 x 50 mm</t>
  </si>
  <si>
    <t>13.10</t>
  </si>
  <si>
    <t>Junção PVC esgoto 100 x 100 mm</t>
  </si>
  <si>
    <t>13.11</t>
  </si>
  <si>
    <t>13.12</t>
  </si>
  <si>
    <t>Ralo Seco PVC 100x40mm</t>
  </si>
  <si>
    <t>13.13</t>
  </si>
  <si>
    <t>C3738</t>
  </si>
  <si>
    <t>13.14</t>
  </si>
  <si>
    <t>74166/1</t>
  </si>
  <si>
    <t>13.15</t>
  </si>
  <si>
    <t>Caixa de gordura sifonada, em alvenaria de tijolo, medindo 900x900x1200mm, com tampão em ferro fundido</t>
  </si>
  <si>
    <t>13.16</t>
  </si>
  <si>
    <t>Sumidouro, conforme projeto</t>
  </si>
  <si>
    <t>13.17</t>
  </si>
  <si>
    <t>Fossa séptica, conforme projeto</t>
  </si>
  <si>
    <t>13.18</t>
  </si>
  <si>
    <t>C4026</t>
  </si>
  <si>
    <t>Canaleta de concreto 20cm x 20cm com tampa com grelha de alumínio</t>
  </si>
  <si>
    <t>14.</t>
  </si>
  <si>
    <t>LOUÇAS, ACESSÓRIOS E METAIS</t>
  </si>
  <si>
    <t>C1151</t>
  </si>
  <si>
    <t>Ducha Higiênica com registro e derivação, Deca ou equivalente</t>
  </si>
  <si>
    <t>Bacia Sanitária Convencional, Deca ou equivalente com acessorios</t>
  </si>
  <si>
    <t>Válvula de descarga 1 ½”, acabamento cromado, Deca ou equivalente</t>
  </si>
  <si>
    <t>14.4</t>
  </si>
  <si>
    <t>Bacia Sanitária Convencional com Caixa Acoplada, Deca ou equivalente com acessórios</t>
  </si>
  <si>
    <t>14.5</t>
  </si>
  <si>
    <t>Mictório com Sifão Integrado, Deca ou equivalente</t>
  </si>
  <si>
    <t>14.6</t>
  </si>
  <si>
    <t>Lavatório pequeno cor branco gelo, com coluna suspensa, Deca ou equivalente</t>
  </si>
  <si>
    <t>14.7</t>
  </si>
  <si>
    <t>Cuba de embutir oval em louça branca</t>
  </si>
  <si>
    <t>14.8</t>
  </si>
  <si>
    <t>Torneira para lavatório de mesa bica baixa, Deca ou equivalente</t>
  </si>
  <si>
    <t>14.9</t>
  </si>
  <si>
    <t>Papeleira Metálica, Deca ou equivalente</t>
  </si>
  <si>
    <t>14.10</t>
  </si>
  <si>
    <t>Barra de apoio 80 cm, aço inox polido, Deca ou equivalente</t>
  </si>
  <si>
    <t>14.11</t>
  </si>
  <si>
    <t>Barra de apoio 1,60 cm, em U, aço inox polido, Deca ou equivalente</t>
  </si>
  <si>
    <t>14.12</t>
  </si>
  <si>
    <t>Dispenser Toalha, Melhoramentos ou equivalente</t>
  </si>
  <si>
    <t>14.13</t>
  </si>
  <si>
    <t>Dispenser Saboneteira, Melhoramentos ou equivalente</t>
  </si>
  <si>
    <t>14.14</t>
  </si>
  <si>
    <t>Tanque Grande 40L cor branco gelo, incluso torneira de metal cromado, Deca ou equivalente</t>
  </si>
  <si>
    <t>14.15</t>
  </si>
  <si>
    <t>Cuba de embutir em aço Inoxidável completa, dimensões 40x34x17cm</t>
  </si>
  <si>
    <t>14.16</t>
  </si>
  <si>
    <t>Torneira para cozinha de mesa bica móvel, Deca, ou equivalente</t>
  </si>
  <si>
    <t>14.17</t>
  </si>
  <si>
    <t>Cuba em aço Inoxidável completa, dimensões 50x40x30cm</t>
  </si>
  <si>
    <t>14.18</t>
  </si>
  <si>
    <t>C2507</t>
  </si>
  <si>
    <t>Torneira elétrica LorenEasy, Lorenzetti ou equivalente</t>
  </si>
  <si>
    <t>14.19</t>
  </si>
  <si>
    <t>Chuveiro Maxi Ducha com desviador para duchas elétricas, Lorenzetti ou equivalente</t>
  </si>
  <si>
    <t>14.20</t>
  </si>
  <si>
    <t>Torneira de parede de uso geral com bico para mangueira</t>
  </si>
  <si>
    <t>15.</t>
  </si>
  <si>
    <t>INSTALAÇÃO DE GÁS COMBUSTÍVEL</t>
  </si>
  <si>
    <t>Abrigo para Central de GLP, em concreto</t>
  </si>
  <si>
    <t>Requadro para ventilação em chapa de alumínio com veneziana</t>
  </si>
  <si>
    <t>Tubo de Aço Galvanizado Ø 3/4", fornecimento e instalação</t>
  </si>
  <si>
    <t>Cotovelo de aço galvanizado Ø 3/4"</t>
  </si>
  <si>
    <t>Fita anticorrosiva 5cmx30m (2 camadas)</t>
  </si>
  <si>
    <t>Envelope de concreto para proteção de tubo enterrado, espessura 3cm</t>
  </si>
  <si>
    <t>Regulador 1º estagio com manometro</t>
  </si>
  <si>
    <t>Regulador 2º estágio com registro</t>
  </si>
  <si>
    <t>Instalação básica para abrigo de gás (capacidade 2 cilindros GLP de 45 kg)</t>
  </si>
  <si>
    <t>Placa de sinalização em pvc cod 01 - (500x300) Proibido fumar</t>
  </si>
  <si>
    <t>Placa de sinalização em pvc cod 06 - (500x300)  Perigo Inflamável</t>
  </si>
  <si>
    <t>16.</t>
  </si>
  <si>
    <t>SISTEMA DE PROTEÇÃO CONTRA INCÊNCIO</t>
  </si>
  <si>
    <t>16.1</t>
  </si>
  <si>
    <t>16.2</t>
  </si>
  <si>
    <t>Luminária de emergência de blocos aucônomos de LED, com autonomia de 2h</t>
  </si>
  <si>
    <t>16.3</t>
  </si>
  <si>
    <t>Marcação de piso com tinta retrorrefletiva para localização de extintor, dimensões 100x100cm</t>
  </si>
  <si>
    <t>16.4</t>
  </si>
  <si>
    <t>Placa de sinalização em PVC fotoluminescente, dimensões até 480cm²</t>
  </si>
  <si>
    <t>17.</t>
  </si>
  <si>
    <t>INSTALAÇÕES ELÉTRICAS E TELEFÔNICAS 127V</t>
  </si>
  <si>
    <t>QUADRO DE DISTRIBUIÇÃO</t>
  </si>
  <si>
    <t>17.1.1</t>
  </si>
  <si>
    <t>Quadro de distribuição de embutir, sem barramento, para  12 disjuntores padrão europeu (linha branca), exclusive disjuntores</t>
  </si>
  <si>
    <t>17.1.2</t>
  </si>
  <si>
    <t>74131/4</t>
  </si>
  <si>
    <t>Quadro de distribuição de embutir, sem barramento, para 15 disjuntores padrão europeu (linha branca), exclusive disjuntores</t>
  </si>
  <si>
    <t>17.1.3</t>
  </si>
  <si>
    <t>Quadro de destribuiçãopara telefone - fornecimento e instalação</t>
  </si>
  <si>
    <t>17.1.4</t>
  </si>
  <si>
    <t>C3579</t>
  </si>
  <si>
    <t xml:space="preserve">Quadro de medição </t>
  </si>
  <si>
    <t>17.1.5</t>
  </si>
  <si>
    <t>74130/1</t>
  </si>
  <si>
    <t>Disjuntor termomagnetico monopolar 10 A, padrão DIN (linha branca)</t>
  </si>
  <si>
    <t>17.1.6</t>
  </si>
  <si>
    <t>Disjuntor termomagnetico monopolar 25 A, padrão DIN (linha branca)</t>
  </si>
  <si>
    <t>17.1.7</t>
  </si>
  <si>
    <t>Disjuntor termomagnetico monopolar 32 A, padrão DIN (linha branca)</t>
  </si>
  <si>
    <t>17.1.8</t>
  </si>
  <si>
    <t>C4562</t>
  </si>
  <si>
    <t>Dispositivo de proteção contra surto</t>
  </si>
  <si>
    <t>17.1.9</t>
  </si>
  <si>
    <t>74130/3</t>
  </si>
  <si>
    <t>Disjuntor bipolar termomagnetico 10 A - 5 kA</t>
  </si>
  <si>
    <t>17.1.10</t>
  </si>
  <si>
    <t>Disjuntor bipolar termomagnetico 13 A - 5 kA</t>
  </si>
  <si>
    <t>17.1.11</t>
  </si>
  <si>
    <t>Disjuntor bipolar termomagnetico 20 A - 5 kA</t>
  </si>
  <si>
    <t>17.1.12</t>
  </si>
  <si>
    <t>Disjuntor bipolar termomagnetico 10 A - 4.5 kA</t>
  </si>
  <si>
    <t>17.1.13</t>
  </si>
  <si>
    <t>Disjuntor bipolar termomagnetico 20 A - 4.5 kA</t>
  </si>
  <si>
    <t>17.1.14</t>
  </si>
  <si>
    <t>Disjuntor bipolar termomagnetico 16 A - 4.5 kA</t>
  </si>
  <si>
    <t>17.1.15</t>
  </si>
  <si>
    <t>74130/5</t>
  </si>
  <si>
    <t>Disjuntor bipolar termomagnetico 70 A - 4.5 kA</t>
  </si>
  <si>
    <t>17.1.16</t>
  </si>
  <si>
    <t>74130/6</t>
  </si>
  <si>
    <t>Disjuntor bipolar termomagnetico 125A</t>
  </si>
  <si>
    <t>17.1.17</t>
  </si>
  <si>
    <t>74130/7</t>
  </si>
  <si>
    <t>Disjuntor tripolar termomagnetico 250A</t>
  </si>
  <si>
    <t>17.2.1</t>
  </si>
  <si>
    <t xml:space="preserve">Eletroduto PVC flexível corrugado reforçado, Ø25mm (DN 3/4") </t>
  </si>
  <si>
    <t>17.2.2</t>
  </si>
  <si>
    <t xml:space="preserve">Eletroduto PVC flexível corrugado reforçado, Ø32mm (DN 1") </t>
  </si>
  <si>
    <t>17.2.3</t>
  </si>
  <si>
    <t xml:space="preserve">Eletroduto PVC rígido roscavel, Ø50mm (DN 1 1/2") </t>
  </si>
  <si>
    <t>17.2.4</t>
  </si>
  <si>
    <t xml:space="preserve">Eletroduto PVC rígido roscavel, Ø60mm (DN 2") </t>
  </si>
  <si>
    <t>17.2.5</t>
  </si>
  <si>
    <t xml:space="preserve">Eletroduto PVC rígido roscavel, Ø85mm (DN 3") </t>
  </si>
  <si>
    <t>17.2.6</t>
  </si>
  <si>
    <t>Eletroduto PVC rígido roscavel, Ø110mm (DN 4")</t>
  </si>
  <si>
    <t>17.2.7</t>
  </si>
  <si>
    <t xml:space="preserve">Luva de aço galvanizado 1.1/2" </t>
  </si>
  <si>
    <t>17.2.8</t>
  </si>
  <si>
    <t xml:space="preserve">Luva de aço galvanizado 1/2" </t>
  </si>
  <si>
    <t>17.2.9</t>
  </si>
  <si>
    <t xml:space="preserve">Caixa de passagem 40x40 com tampa </t>
  </si>
  <si>
    <t>17.2.10</t>
  </si>
  <si>
    <t xml:space="preserve">Caixa de passagem 30x30 para telefone </t>
  </si>
  <si>
    <t>17.2.11</t>
  </si>
  <si>
    <t xml:space="preserve">Caixa de passagem PVC 4x4" </t>
  </si>
  <si>
    <t>17.2.12</t>
  </si>
  <si>
    <t xml:space="preserve">Caixa de passagem PVC 4x2" </t>
  </si>
  <si>
    <t>17.2.13</t>
  </si>
  <si>
    <t xml:space="preserve">Caixa de passagem PVC 3" octogonal </t>
  </si>
  <si>
    <t>17.2.14</t>
  </si>
  <si>
    <t>C0671</t>
  </si>
  <si>
    <t xml:space="preserve">Canaleta PVC 80x80cm </t>
  </si>
  <si>
    <t>17.3.1</t>
  </si>
  <si>
    <t>Condutor de cobre unipolar, isolação em PVC/70ºC, camada de proteção em PVC, não propagador de chamas, classe de tensão 750V, encordoamento classe 5, flexível, com as seguintes seções nominais: #1,5 mm²</t>
  </si>
  <si>
    <t>17.3.2</t>
  </si>
  <si>
    <t>Condutor de cobre unipolar, isolação em PVC/70ºC, camada de proteção em PVC, não propagador de chamas, classe de tensão 750V, encordoamento classe 5, flexível, com as seguintes seções nominais: #2,5 mm²</t>
  </si>
  <si>
    <t>17.3.3</t>
  </si>
  <si>
    <t>Condutor de cobre unipolar, isolação em PVC/70ºC, camada de proteção em PVC, não propagador de chamas, classe de tensão 750V, encordoamento classe 5, flexível, com as seguintes seções nominais: #4 mm²</t>
  </si>
  <si>
    <t>17.3.4</t>
  </si>
  <si>
    <t>Condutor de cobre unipolar, isolação em PVC/70ºC, camada de proteção em PVC, não propagador de chamas, classe de tensão 750V, encordoamento classe 5, flexível, com as seguintes seções nominais: #6 mm²</t>
  </si>
  <si>
    <t>17.3.5</t>
  </si>
  <si>
    <t>Condutor de cobre unipolar, isolação em PVC/70ºC, camada de proteção em PVC, não propagador de chamas, classe de tensão 750V, encordoamento classe 5, flexível, com as seguintes seções nominais: #10 mm²</t>
  </si>
  <si>
    <t>17.3.6</t>
  </si>
  <si>
    <t>Condutor de cobre unipolar, isolação em PVC/70ºC, camada de proteção em PVC, não propagador de chamas, classe de tensão 750V, encordoamento classe 5, flexível, com as seguintes seções nominais: #16 mm²</t>
  </si>
  <si>
    <t>17.3.7</t>
  </si>
  <si>
    <t>Condutor de cobre unipolar, isolação em PVC/70ºC, camada de proteção em PVC, não propagador de chamas, classe de tensão 750V, encordoamento classe 5, flexível, com as seguintes seções nominais: #25 mm²</t>
  </si>
  <si>
    <t>17.3.8</t>
  </si>
  <si>
    <t>Condutor de cobre unipolar, isolação em PVC/70ºC, camada de proteção em PVC, não propagador de chamas, classe de tensão 750V, encordoamento classe 5, flexível, com as seguintes seções nominais: #35 mm²</t>
  </si>
  <si>
    <t>17.3.9</t>
  </si>
  <si>
    <t>Condutor de cobre unipolar, isolação em PVC/70ºC, camada de proteção em PVC, não propagador de chamas, classe de tensão 750V, encordoamento classe 5, flexível, com as seguintes seções nominais: #70 mm²</t>
  </si>
  <si>
    <t>17.3.10</t>
  </si>
  <si>
    <t>Condutor de cobre unipolar, isolação em PVC/70ºC, camada de proteção em PVC, não propagador de chamas, classe de tensão 750V, encordoamento classe 5, flexível, com as seguintes seções nominais: #95 mm²</t>
  </si>
  <si>
    <t>17.3.11</t>
  </si>
  <si>
    <t>Condutor de cobre unipolar, isolação em PVC/70ºC, camada de proteção em PVC, não propagador de chamas, classe de tensão 750V, encordoamento classe 5, flexível, com as seguintes seções nominais: #185 mm²</t>
  </si>
  <si>
    <t>17.3.12</t>
  </si>
  <si>
    <t>Cabo CCI-50  2 pares</t>
  </si>
  <si>
    <t>17.3.13</t>
  </si>
  <si>
    <t>C0560</t>
  </si>
  <si>
    <t>Cabo CCE-50 2 pares</t>
  </si>
  <si>
    <t>17.4</t>
  </si>
  <si>
    <t>17.4.1</t>
  </si>
  <si>
    <t>Tomada universal, 2P+T, 10A/250v, cor branca, completa</t>
  </si>
  <si>
    <t>17.4.2</t>
  </si>
  <si>
    <t>Tomada universal, 2P+T, 20A/250V, cor branca, completa</t>
  </si>
  <si>
    <t>17.4.3</t>
  </si>
  <si>
    <t>17.4.4</t>
  </si>
  <si>
    <t>17.4.5</t>
  </si>
  <si>
    <t>17.4.6</t>
  </si>
  <si>
    <t>Interruptor simples com uma tomada</t>
  </si>
  <si>
    <t>17.4.7</t>
  </si>
  <si>
    <t>C2298</t>
  </si>
  <si>
    <t>Placa cega 2x4"</t>
  </si>
  <si>
    <t>17.4.8</t>
  </si>
  <si>
    <t>C1638</t>
  </si>
  <si>
    <t>Luminárias embutir 2x32W completa</t>
  </si>
  <si>
    <t>17.4.9</t>
  </si>
  <si>
    <t>C1661</t>
  </si>
  <si>
    <t>Luminárias embutir 2x16W completa</t>
  </si>
  <si>
    <t>17.4.10</t>
  </si>
  <si>
    <t>C2045</t>
  </si>
  <si>
    <t>17.4.11</t>
  </si>
  <si>
    <t>Tomada modular RJ-45 completa</t>
  </si>
  <si>
    <t>18.</t>
  </si>
  <si>
    <t>18.1</t>
  </si>
  <si>
    <t>Pára-raios tipo Franklin em latão cromado</t>
  </si>
  <si>
    <t>18.2</t>
  </si>
  <si>
    <t>C3478</t>
  </si>
  <si>
    <t>Vergalhão CA - 25 # 10mm</t>
  </si>
  <si>
    <t>18.3</t>
  </si>
  <si>
    <t>Conector mini-gar em bronze estanhado</t>
  </si>
  <si>
    <t>18.4</t>
  </si>
  <si>
    <t>18.5</t>
  </si>
  <si>
    <t>Haste tipo coopperweld 5/8" x 3,00m</t>
  </si>
  <si>
    <t>18.6</t>
  </si>
  <si>
    <t>Cabo de cobre nu 35mm²</t>
  </si>
  <si>
    <t>18.7</t>
  </si>
  <si>
    <t>Cabo de cobre nu 50mm²</t>
  </si>
  <si>
    <t>18.8</t>
  </si>
  <si>
    <t>Caixa de inspeção com tampa em PVC, Ø 230mm x 250mm</t>
  </si>
  <si>
    <t>18.9</t>
  </si>
  <si>
    <t>C2457</t>
  </si>
  <si>
    <t>Terminal ou conector de pressao - para cabo 35mm2</t>
  </si>
  <si>
    <t>19.</t>
  </si>
  <si>
    <t>SERVIÇOS COMPLEMENTARES</t>
  </si>
  <si>
    <t>GERAL</t>
  </si>
  <si>
    <t>C4068</t>
  </si>
  <si>
    <t>Prateleira, acabamento superior e banco em granito cinza andorinha - espessura 2cm, conforme projeto</t>
  </si>
  <si>
    <t>C1869</t>
  </si>
  <si>
    <t>C1960</t>
  </si>
  <si>
    <t xml:space="preserve">Portas para armário de cozinha em mdf com revestimento em fórmica, conforme projeto </t>
  </si>
  <si>
    <t>C2910</t>
  </si>
  <si>
    <t>Prateleira de madeira</t>
  </si>
  <si>
    <t>19.2</t>
  </si>
  <si>
    <t>ESQUADRIA, PORTÃO E GRADIL METÁLICO</t>
  </si>
  <si>
    <t>19.2.1</t>
  </si>
  <si>
    <t>C0864</t>
  </si>
  <si>
    <t>Conjunto de mastros para bandeiras em ferro galvanizado e plataforma de concreto</t>
  </si>
  <si>
    <t>19.2.2</t>
  </si>
  <si>
    <t>C4646</t>
  </si>
  <si>
    <t>Corrimão dupla altura em aço inox 1 1/2"</t>
  </si>
  <si>
    <t>19.2.3</t>
  </si>
  <si>
    <t>Grama - fornecimento e plantio (inclusive camada de terra vegetal - 3,0 cm)</t>
  </si>
  <si>
    <t>19.2.4</t>
  </si>
  <si>
    <t>Gradil metálico em tela de arame galvanizado e malha quadrangular</t>
  </si>
  <si>
    <t>19.2.5</t>
  </si>
  <si>
    <t>Porta de abrir - veneziana, inclusive ferragens para abrigo de gás e lixo</t>
  </si>
  <si>
    <t>19.2.6</t>
  </si>
  <si>
    <t>Portão metálico 2 folhas de abrir com estrutura em barra chata de aço e tela galvanizada</t>
  </si>
  <si>
    <t>19.2.7</t>
  </si>
  <si>
    <t>Portão metálico 1 folha de correr com estrutura em barra chata de aço e tela galvanizada</t>
  </si>
  <si>
    <t>20.</t>
  </si>
  <si>
    <t>Limpeza geral</t>
  </si>
  <si>
    <t>Placa de inauguração metálica 0,47x0,57m</t>
  </si>
  <si>
    <t>1 - Esta planilha orçamentária refere-se  ao projeto básico da Escola de 06 salas de aula.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</si>
  <si>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</si>
  <si>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</si>
  <si>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REFORMA DE PRÉDIO PÚBLICO - ESCOLA MUNICIPAL MONTEIRO LOBATO</t>
  </si>
  <si>
    <t>MARIA HELENA MONTEIRO DE ARAUJO S/N, NOVA SANTA HELENA - MT</t>
  </si>
  <si>
    <t xml:space="preserve">REFORMA DE PRÉDIO PÚBLICO - ESCOLA MUNICIPAL MONTEIRO LOBATO </t>
  </si>
  <si>
    <t>PISOS</t>
  </si>
  <si>
    <t>ADMINISTRAÇÃO LOCAL</t>
  </si>
  <si>
    <t>Código 73900/5 - Catálogo de Composições Análiticas - SINAPI/MT/Janeiro-2020</t>
  </si>
  <si>
    <t>SARRAFO DE MADEIRA NAO APARELHADA *2,5 X 7* CM, MACARANDUBA, ANGELIM OU EQUIVALENTE DA REGIAO</t>
  </si>
  <si>
    <t>M</t>
  </si>
  <si>
    <t>1,0000000</t>
  </si>
  <si>
    <t>PONTALETE DE MADEIRA NAO APARELHADA *7,5 X 7,5* CM (3 X 3 ") PINUS, MISTA OU EQUIVALENTE DA REGIAO</t>
  </si>
  <si>
    <t>4,0000000</t>
  </si>
  <si>
    <t>PLACA DE OBRA (PARA CONSTRUCAO CIVIL) EM CHAPA GALVANIZADA *N. 22*, ADESIVADA, DE *2,0 X 1,125* M</t>
  </si>
  <si>
    <t>M2</t>
  </si>
  <si>
    <t>PREGO DE ACO POLIDO COM CABECA 18 X 30 (2 3/4 X 10)</t>
  </si>
  <si>
    <t>KG</t>
  </si>
  <si>
    <t>0,1100000</t>
  </si>
  <si>
    <t>CARPINTEIRO DE FORMAS COM ENCARGOS COMPLEMENTARES</t>
  </si>
  <si>
    <t>H</t>
  </si>
  <si>
    <t>SERVENTE COM ENCARGOS COMPLEMENTARES</t>
  </si>
  <si>
    <t>2,0000000</t>
  </si>
  <si>
    <t>CONCRETO MAGRO PARA LASTRO, TRAÇO 1:4,5:4,5 (CIMENTO/ AREIA MÉDIA/ BRITA 1)  - PREPARO MECÂNICO COM BETONEIRA 400 L. AF_07/2016</t>
  </si>
  <si>
    <t>M3</t>
  </si>
  <si>
    <t>0,0100000</t>
  </si>
  <si>
    <t>Indicação: C - Composição;  I - Insumo.</t>
  </si>
  <si>
    <t xml:space="preserve">PLACA DE OBRA EM CHAPA DE ACO GALVANIZADO </t>
  </si>
  <si>
    <t>COMPOSIÇÃO II</t>
  </si>
  <si>
    <t xml:space="preserve">FONTE </t>
  </si>
  <si>
    <t>Custos Total S/ BDI (R$)</t>
  </si>
  <si>
    <t>6.6</t>
  </si>
  <si>
    <t>CONSTRUÇÃO E REFORMA DE EDIFÍCIOS</t>
  </si>
  <si>
    <t>BDI SACID</t>
  </si>
  <si>
    <t>1º Quartil</t>
  </si>
  <si>
    <t>Médio</t>
  </si>
  <si>
    <t>3º Quartil</t>
  </si>
  <si>
    <t>COM DESONERAÇÃO</t>
  </si>
  <si>
    <t>SEM DESONERAÇÃO</t>
  </si>
  <si>
    <t>* PARA ISS 5,00 % E % 40 M.O</t>
  </si>
  <si>
    <t>* ALTERAR SOMENTE ISS DO MUN.</t>
  </si>
  <si>
    <t>BDI MINIMO</t>
  </si>
  <si>
    <t>**ISS - Do  município pelo Código Tributário Municipal - Lei Nº 569/2013</t>
  </si>
  <si>
    <t xml:space="preserve">BDI = </t>
  </si>
  <si>
    <t>( 1 + AC + S + R + G ) ( 1 + DF ) ( 1 + L )</t>
  </si>
  <si>
    <t>(1-I)</t>
  </si>
  <si>
    <t>**ISS -  Imposto Sobre Serviços</t>
  </si>
  <si>
    <t>ISS - Do município</t>
  </si>
  <si>
    <t>% SOBRE MÃO DE OBRA</t>
  </si>
  <si>
    <t>Ref.: Tabela de Serviços SINAPI (FEVEREIRO/2023)
e/ou composições PiniTCPO</t>
  </si>
  <si>
    <t xml:space="preserve">Código </t>
  </si>
  <si>
    <t xml:space="preserve">Quantidade </t>
  </si>
  <si>
    <t xml:space="preserve">Dimensões </t>
  </si>
  <si>
    <t xml:space="preserve">PM 1 </t>
  </si>
  <si>
    <t xml:space="preserve">01 folha, de abrir, lisa, em madeira. </t>
  </si>
  <si>
    <t xml:space="preserve">PM 2 </t>
  </si>
  <si>
    <t xml:space="preserve">01 folha, de abrir, em madeira, c/ visor de vidro e chapa metálica. </t>
  </si>
  <si>
    <t xml:space="preserve">PM 3 </t>
  </si>
  <si>
    <t xml:space="preserve">01 folha, de abrir, em madeira, c/    chapa metálica. </t>
  </si>
  <si>
    <t xml:space="preserve">01 folha, de abrir, em madeira, c/ veneziana de madeira </t>
  </si>
  <si>
    <t xml:space="preserve">PM 6 </t>
  </si>
  <si>
    <t xml:space="preserve">Basculante, de alumínio </t>
  </si>
  <si>
    <t xml:space="preserve">JA 2 </t>
  </si>
  <si>
    <t xml:space="preserve">De abrir, de alumínio </t>
  </si>
  <si>
    <t xml:space="preserve">de correr, de alumínio </t>
  </si>
  <si>
    <t xml:space="preserve">JA 5 </t>
  </si>
  <si>
    <t xml:space="preserve">JA 6 </t>
  </si>
  <si>
    <t>Tipo a remover</t>
  </si>
  <si>
    <t>Tipo a instalar</t>
  </si>
  <si>
    <t>Area(m²)</t>
  </si>
  <si>
    <t>A(m)</t>
  </si>
  <si>
    <t>L(m)</t>
  </si>
  <si>
    <t>NÃO SERÁ SUBSTITUIDO (APENAS PINTURA)</t>
  </si>
  <si>
    <t>Porta metálica</t>
  </si>
  <si>
    <t>01 folha, de abrir, lisa, em madeira padrão médio</t>
  </si>
  <si>
    <t>01 folha, de abrir, lisa, em madeira padrão médio,</t>
  </si>
  <si>
    <t>01 folha, de abrir, lisa, em aluminio</t>
  </si>
  <si>
    <t>SERVIÇOS PRELIMINARES</t>
  </si>
  <si>
    <t>OK</t>
  </si>
  <si>
    <t xml:space="preserve">ESQUADRIAS </t>
  </si>
  <si>
    <t>PINTURAS  E REVESTIMENTOS</t>
  </si>
  <si>
    <t>Area de Portas Pintura</t>
  </si>
  <si>
    <t>REVESTIMENTOS</t>
  </si>
  <si>
    <t>Area de Janelas</t>
  </si>
  <si>
    <t>Area de Portas</t>
  </si>
  <si>
    <t>CERCAMENTO</t>
  </si>
  <si>
    <t>ALVENARIA DE VEDAÇÃO DE BLOCOS VAZADOS DE CONCRETO DE 9X19X39 CM(ESPESSURA 9 CM) E ARGAMASSA DE ASSENTAMENTO COM PREPARO EM BETONEIRA.</t>
  </si>
  <si>
    <t>MURETA DO ALAMBRADO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</si>
  <si>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</si>
  <si>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</si>
  <si>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</si>
  <si>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</si>
  <si>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</si>
  <si>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</si>
  <si>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</si>
  <si>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</si>
  <si>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</si>
  <si>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</si>
  <si>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</si>
  <si>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 xml:space="preserve">CAIXA DÁGUA </t>
  </si>
  <si>
    <t>2HR*3DIAS*4SEMANAS*1MESES</t>
  </si>
  <si>
    <t>4HR*3DIAS*4SEMANAS*1MESES</t>
  </si>
  <si>
    <t>ok</t>
  </si>
  <si>
    <t>Placa de Obra Padrão Prefeitura de Nova Santa Helena-MT (2,5m x 5,0m)</t>
  </si>
  <si>
    <t xml:space="preserve">Conforme Composição I </t>
  </si>
  <si>
    <t xml:space="preserve">Quantidade de Portas a serem substituidas - Conforme Tabela de Serviços em Esquadrias </t>
  </si>
  <si>
    <t xml:space="preserve">Conforme Projeto Padrão 6 salas FNDE  - Quantidade Piso a ser substituido </t>
  </si>
  <si>
    <t xml:space="preserve">Conforme Projeto de Cercamento </t>
  </si>
  <si>
    <t>Conforme Projeto Padrão 6 salas FNDE  - Calçamento a receber pinutra acrílica em 3 demãos.</t>
  </si>
  <si>
    <t xml:space="preserve">Conforme Projeto Padrão 6 salas FNDE - Area de Pintura </t>
  </si>
  <si>
    <t xml:space="preserve"> Conforme Tabela de Serviços em Esquadrias </t>
  </si>
  <si>
    <t xml:space="preserve">Conforme Projeto Padrão 6 salas FNDE - Area de Pintura em Pastilhas Internas e Externas </t>
  </si>
  <si>
    <t>TELHAMENTO</t>
  </si>
  <si>
    <t xml:space="preserve">Area de Pintura </t>
  </si>
  <si>
    <t xml:space="preserve">Area em Vidro </t>
  </si>
  <si>
    <t xml:space="preserve">Area de Esquadria </t>
  </si>
  <si>
    <t xml:space="preserve">Area de Pintura Caixa dágua, Diâmetro de 1,70m, altura de 10,0 m. X 1 demãos </t>
  </si>
  <si>
    <t xml:space="preserve">Area de Pintura Caixa dágua, Diâmetro de 1,70m, altura de 10,0 m. X 2 demãos </t>
  </si>
  <si>
    <t xml:space="preserve">MANUTENÇÃO SANITÁRIOS </t>
  </si>
  <si>
    <t>1 Unidade de 0,50*0,80 para mictório</t>
  </si>
  <si>
    <t>Instalação de dois mictorios, 2 Unidades Banheiro Masculino</t>
  </si>
  <si>
    <t xml:space="preserve"> 4 Unidades de divisórias internas de 1,70m de altura por 1,35m + 1 Unidade de 1,50m por 1,70m de altura </t>
  </si>
  <si>
    <t xml:space="preserve">COMPOSIÇÃO </t>
  </si>
  <si>
    <t xml:space="preserve">ESPELHO CRISTAL, ESPESSURA 4 MM, SEM
MOLDURA, FIXADO </t>
  </si>
  <si>
    <t>MATERIAIS</t>
  </si>
  <si>
    <t>ESPELHO CRISTAL E = 4 MM</t>
  </si>
  <si>
    <t>VIDRACEIRO COM ENCARGOS COMPLEMENTARES</t>
  </si>
  <si>
    <t>**COMPOSIÇÃO BASEADA NO ITEM SINAPI 01.ESQV.ESPL.009/01 CÓD. 102147</t>
  </si>
  <si>
    <t>COMPOSIÇÃO III</t>
  </si>
  <si>
    <t xml:space="preserve">2 Unidades de Folhas de espelho de 2,85m por 0,7m de altura </t>
  </si>
  <si>
    <t>Instalação de 9 unidades de vaso sanitário convencional, Banheiro Masculino e Feminino</t>
  </si>
  <si>
    <t>JA 8-A</t>
  </si>
  <si>
    <t>JA 8-B</t>
  </si>
  <si>
    <t>JA 8-C</t>
  </si>
  <si>
    <t>PM 5-A</t>
  </si>
  <si>
    <t xml:space="preserve">9 Portas 1,55m em aluminio por 60cm </t>
  </si>
  <si>
    <t>J9</t>
  </si>
  <si>
    <t>Area de Pintura Já</t>
  </si>
  <si>
    <t xml:space="preserve">Area de Vidros </t>
  </si>
  <si>
    <t>REMOÇÃO DE PORTAS, DE FORMA MANUAL, SEM REAPROVEITAMENTO.</t>
  </si>
  <si>
    <t xml:space="preserve"> DEMOLIÇÃO DE REVESTIMENTO CERÂMICO, DE FORMA MECANIZADA COM MARTELETE, SEM REAPROVEITAMENTO.</t>
  </si>
  <si>
    <t>KIT DE PORTA DE MADEIRA PARA PINTURA, SEMI-OCA (LEVE OU MÉDIA), PADRÃO MÉDIO, 70X210CM, ESPESSURA DE 3,5CM, ITENS INCLUSOS: DOBRADIÇAS, MONTAGEM E INSTALAÇÃO DO BATENTE, FECHADURA COM EXECUÇÃO DO FURO - FORNECIMENTO E INSTALAÇÃO.</t>
  </si>
  <si>
    <t xml:space="preserve">KIT DE PORTA DE MADEIRA PARA PINTURA, SEMI-OCA (LEVE OU MÉDIA), PADRÃO MÉDIO, 80X210CM, ESPESSURA DE 3,5CM, ITENS INCLUSOS: DOBRADIÇAS, MONTAGEM E INSTALAÇÃO DO BATENTE, FECHADURA COM EXECUÇÃO DO FURO - FORNECIMENTO E INSTALAÇÃO. </t>
  </si>
  <si>
    <t xml:space="preserve"> KIT DE PORTA DE MADEIRA PARA PINTURA, SEMI-OCA (LEVE OU MÉDIA), PADRÃO MÉDIO, 90X210CM, ESPESSURA DE 3,5CM, ITENS INCLUSOS: DOBRADIÇAS, MONTAGEM E INSTALAÇÃO DO BATENTE, FECHADURA COM EXECUÇÃO DO FURO - FORNECIMENTO E INSTALAÇÃO.</t>
  </si>
  <si>
    <t xml:space="preserve">REVESTIMENTO CERÂMICO PARA PISO COM PLACAS TIPO PORCELANATO DE DIMENSÕES 60X60 CM APLICADA EM AMBIENTES DE ÁREA MAIOR QUE 10 M². </t>
  </si>
  <si>
    <t xml:space="preserve">ALAMBRADO EM MOURÕES DE CONCRETO, COM TELA DE ARAME GALVANIZADO (INCLUSIVE MURETA EM CONCRETO). </t>
  </si>
  <si>
    <t>PINTURA DE PISO COM TINTA ACRÍLICA, APLICAÇÃO MANUAL, 3 DEMÃOS, INCLUSO FUNDO PREPARADOR.</t>
  </si>
  <si>
    <t xml:space="preserve">APLICAÇÃO MANUAL DE FUNDO SELADOR ACRÍLICO EM PAREDES EXTERNAS DE CASAS. </t>
  </si>
  <si>
    <t xml:space="preserve">TEXTURA ACRÍLICA, APLICAÇÃO MANUAL EM PAREDE, UMA DEMÃO. </t>
  </si>
  <si>
    <t xml:space="preserve">APLICAÇÃO MANUAL DE PINTURA COM TINTA LÁTEX ACRÍLICA EM PAREDES, DUAS DEMÃOS. </t>
  </si>
  <si>
    <t xml:space="preserve">PINTURA COM TINTA ACRÍLICA DE ACABAMENTO PULVERIZADA SOBRE SUPERFÍCIES METÁLICAS (EXCETO PERFIL) EXECUTADO EM OBRA (POR DEMÃO). </t>
  </si>
  <si>
    <t>COLOCAÇÃO DE FITA PROTETORA PARA PINTURA.</t>
  </si>
  <si>
    <t xml:space="preserve">LIXAMENTO MANUAL EM SUPERFÍCIES METÁLICAS EM OBRA. </t>
  </si>
  <si>
    <t xml:space="preserve">PINTURA COM TINTA EPOXÍDICA DE ACABAMENTO PULVERIZADA SOBRE PERFIL METÁLICO EXECUTADO EM FÁBRICA (02 DEMÃOS). </t>
  </si>
  <si>
    <t xml:space="preserve">PINTURA COM TINTA EPOXÍDICA DE FUNDO PULVERIZADA SOBRE PERFIL METÁLICO 
EXECUTADO EM FÁBRICA (POR DEMÃO). </t>
  </si>
  <si>
    <t>APLICAÇÃO E LIXAMENTO DE MASSA LÁTEX EM TETO, DUAS DEMÃOS.</t>
  </si>
  <si>
    <t xml:space="preserve">APLICAÇÃO DE FUNDO SELADOR ACRÍLICO EM TETO, UMA DEMÃO. </t>
  </si>
  <si>
    <t>LIXAMENTO DE MADEIRA PARA APLICAÇÃO DE FUNDO OU PINTURA.</t>
  </si>
  <si>
    <t xml:space="preserve">APLICAÇÃO MANUAL DE PINTURA COM TINTA LÁTEX ACRÍLICA EM TETO, DUAS DEMÃOS. </t>
  </si>
  <si>
    <t xml:space="preserve">PINTURA DE PISO COM TINTA EPÓXI, APLICAÇÃO MANUAL, 2 DEMÃOS, INCLUSO PRIMER EPÓXI. </t>
  </si>
  <si>
    <t>MICTÓRIO SIFONADO LOUÇA BRANCA PADRÃO MÉDIO FORNECIMENTO E INSTALAÇÃO.</t>
  </si>
  <si>
    <t xml:space="preserve">VASO SANITARIO SIFONADO CONVENCIONAL COM LOUÇA BRANCA, INCLUSO CONJUNT O DE LIGAÇÃO PARA BACIA SANITÁRIA AJUSTÁVEL - FORNECIMENTO E INSTALAÇÃO. </t>
  </si>
  <si>
    <t xml:space="preserve">DIVISORIA SANITÁRIA, TIPO CABINE, EM GRANITO CINZA POLIDO, ESP = 3CM, ASSENTADO COM ARGAMASSA COLANTE AC III-E, EXCLUSIVE FERRAGENS. </t>
  </si>
  <si>
    <t xml:space="preserve">PORTA EM ALUMÍNIO DE ABRIR TIPO VENEZIANA COM GUARNIÇÃO, FIXAÇÃO COM PARAFUSOS - FORNECIMENTO E INSTALAÇÃO. </t>
  </si>
  <si>
    <t xml:space="preserve">TAPA VISTA DE MICTÓRIO EM GRANITO CINZA POLIDO, ESP = 3CM, ASSENTADO COM ARGAMASSA COLANTE ACIII-E . </t>
  </si>
  <si>
    <t xml:space="preserve">ESPELHO CRISTAL, ESPESSURA 4 MM, SEM MOLDURA, FIXADO </t>
  </si>
  <si>
    <t xml:space="preserve">PLACA DE OBRA </t>
  </si>
  <si>
    <t>DEMOLIÇOES E RETIRADAS</t>
  </si>
  <si>
    <t>CALÇAMETO INTERNO E EXTERNO</t>
  </si>
  <si>
    <t xml:space="preserve">PAREDES INTERNAS E EXTERNAS </t>
  </si>
  <si>
    <t>m2</t>
  </si>
  <si>
    <t>ESQUARIAS</t>
  </si>
  <si>
    <t>TETO</t>
  </si>
  <si>
    <t>TRAMAS DE MADEIRA</t>
  </si>
  <si>
    <t xml:space="preserve">MURETA DE CONCRETO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</si>
</sst>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dd/mm/yyyy;@"/>
    <numFmt numFmtId="166" formatCode="_(* #,##0.00_);_(* \(#,##0.00\);_(* &quot;-&quot;??_);_(@_)"/>
    <numFmt numFmtId="167" formatCode="#,##0.00&quot; &quot;;&quot; (&quot;#,##0.00&quot;)&quot;;&quot; -&quot;#&quot; &quot;;@&quot; &quot;"/>
    <numFmt numFmtId="168" formatCode="0.0000"/>
    <numFmt numFmtId="169" formatCode="0.000"/>
  </numFmts>
  <fonts count="64">
    <font>
      <sz val="10"/>
      <color rgb="FF000000"/>
      <name val="Times New Roman"/>
      <charset val="204"/>
    </font>
    <font>
      <b/>
      <sz val="7"/>
      <name val="Arial"/>
      <family val="2"/>
    </font>
    <font>
      <sz val="6.5"/>
      <name val="Arial"/>
      <family val="2"/>
    </font>
    <font>
      <sz val="6.5"/>
      <color rgb="FF000000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5.5"/>
      <name val="Arial"/>
      <family val="2"/>
    </font>
    <font>
      <sz val="5.5"/>
      <name val="Arial"/>
      <family val="2"/>
    </font>
    <font>
      <sz val="5.5"/>
      <color rgb="FF000000"/>
      <name val="Arial"/>
      <family val="2"/>
    </font>
    <font>
      <b/>
      <sz val="5"/>
      <name val="Arial"/>
      <family val="2"/>
    </font>
    <font>
      <b/>
      <sz val="5.5"/>
      <color rgb="FF000000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9.5"/>
      <name val="Arial"/>
      <family val="2"/>
    </font>
    <font>
      <b/>
      <sz val="9.5"/>
      <color rgb="FF000000"/>
      <name val="Arial"/>
      <family val="2"/>
    </font>
    <font>
      <b/>
      <sz val="6"/>
      <color rgb="FF000000"/>
      <name val="Arial"/>
      <family val="2"/>
    </font>
    <font>
      <sz val="7"/>
      <name val="Cambria"/>
      <family val="1"/>
    </font>
    <font>
      <b/>
      <sz val="10.5"/>
      <color rgb="FF000000"/>
      <name val="Arial"/>
      <family val="2"/>
    </font>
    <font>
      <sz val="5"/>
      <color rgb="FF000000"/>
      <name val="Arial"/>
      <family val="2"/>
    </font>
    <font>
      <b/>
      <sz val="6"/>
      <name val="Calibri"/>
      <family val="2"/>
    </font>
    <font>
      <sz val="5.5"/>
      <name val="Arial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sz val="7"/>
      <name val="Arial"/>
      <family val="2"/>
    </font>
    <font>
      <sz val="7"/>
      <color rgb="FF000000"/>
      <name val="Times New Roman"/>
      <family val="1"/>
    </font>
    <font>
      <sz val="7"/>
      <color rgb="FF000000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6"/>
      <name val="Arial"/>
      <family val="2"/>
    </font>
    <font>
      <sz val="10"/>
      <color rgb="FF000000"/>
      <name val="Arial1"/>
    </font>
    <font>
      <sz val="10"/>
      <name val="Arial1"/>
    </font>
    <font>
      <sz val="11"/>
      <color rgb="FF000000"/>
      <name val="Calibri"/>
      <family val="2"/>
    </font>
    <font>
      <b/>
      <sz val="7"/>
      <color rgb="FFC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5.5"/>
      <color rgb="FFC0000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color indexed="8"/>
      <name val="Calibri"/>
      <family val="2"/>
    </font>
    <font>
      <sz val="10"/>
      <name val="Times New Roman"/>
      <family val="1"/>
    </font>
    <font>
      <sz val="10"/>
      <color rgb="FFC00000"/>
      <name val="Arial"/>
      <family val="2"/>
    </font>
    <font>
      <sz val="10"/>
      <color rgb="FFC00000"/>
      <name val="Times New Roman"/>
      <family val="1"/>
    </font>
    <font>
      <sz val="6"/>
      <color theme="1"/>
      <name val="Arial"/>
      <family val="2"/>
    </font>
    <font>
      <sz val="5"/>
      <name val="Arial"/>
      <family val="2"/>
    </font>
    <font>
      <b/>
      <sz val="8"/>
      <color rgb="FFC00000"/>
      <name val="Arial"/>
      <family val="2"/>
    </font>
    <font>
      <sz val="5"/>
      <color rgb="FFFF0000"/>
      <name val="Arial"/>
      <family val="2"/>
    </font>
    <font>
      <b/>
      <sz val="5"/>
      <color theme="1"/>
      <name val="Arial"/>
      <family val="2"/>
    </font>
    <font>
      <sz val="5"/>
      <color theme="1"/>
      <name val="Arial"/>
      <family val="2"/>
    </font>
    <font>
      <sz val="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rgb="FFDCE6F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9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/>
    <xf numFmtId="167" fontId="40" fillId="0" borderId="0" applyBorder="0" applyProtection="0"/>
    <xf numFmtId="0" fontId="42" fillId="0" borderId="0" applyNumberFormat="0" applyBorder="0" applyProtection="0"/>
    <xf numFmtId="166" fontId="28" fillId="0" borderId="0" applyFont="0" applyFill="0" applyBorder="0" applyAlignment="0" applyProtection="0"/>
    <xf numFmtId="0" fontId="28" fillId="0" borderId="0"/>
    <xf numFmtId="166" fontId="49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</cellStyleXfs>
  <cellXfs count="667"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6" borderId="34" xfId="0" applyFill="1" applyBorder="1" applyAlignment="1">
      <alignment horizontal="left" wrapText="1"/>
    </xf>
    <xf numFmtId="0" fontId="9" fillId="0" borderId="11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top" wrapText="1"/>
    </xf>
    <xf numFmtId="164" fontId="12" fillId="6" borderId="35" xfId="1" applyFont="1" applyFill="1" applyBorder="1" applyAlignment="1">
      <alignment horizontal="right" vertical="top" shrinkToFit="1"/>
    </xf>
    <xf numFmtId="2" fontId="10" fillId="0" borderId="16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164" fontId="10" fillId="0" borderId="41" xfId="1" applyFont="1" applyFill="1" applyBorder="1" applyAlignment="1">
      <alignment horizontal="center" vertical="center" shrinkToFit="1"/>
    </xf>
    <xf numFmtId="2" fontId="10" fillId="0" borderId="11" xfId="0" applyNumberFormat="1" applyFont="1" applyBorder="1" applyAlignment="1">
      <alignment horizontal="center" vertical="center" shrinkToFit="1"/>
    </xf>
    <xf numFmtId="164" fontId="10" fillId="0" borderId="11" xfId="1" applyFont="1" applyFill="1" applyBorder="1" applyAlignment="1">
      <alignment horizontal="center" vertical="center" shrinkToFit="1"/>
    </xf>
    <xf numFmtId="2" fontId="10" fillId="0" borderId="11" xfId="0" applyNumberFormat="1" applyFont="1" applyBorder="1" applyAlignment="1">
      <alignment horizontal="center" shrinkToFit="1"/>
    </xf>
    <xf numFmtId="164" fontId="10" fillId="0" borderId="11" xfId="1" applyFont="1" applyFill="1" applyBorder="1" applyAlignment="1">
      <alignment horizontal="center" shrinkToFit="1"/>
    </xf>
    <xf numFmtId="164" fontId="10" fillId="0" borderId="41" xfId="1" applyFont="1" applyFill="1" applyBorder="1" applyAlignment="1">
      <alignment horizontal="center" shrinkToFit="1"/>
    </xf>
    <xf numFmtId="164" fontId="10" fillId="0" borderId="16" xfId="1" applyFont="1" applyFill="1" applyBorder="1" applyAlignment="1">
      <alignment horizontal="center" vertical="center" shrinkToFit="1"/>
    </xf>
    <xf numFmtId="164" fontId="4" fillId="0" borderId="0" xfId="1" applyFont="1" applyFill="1" applyBorder="1" applyAlignment="1">
      <alignment vertical="top" wrapText="1"/>
    </xf>
    <xf numFmtId="165" fontId="12" fillId="0" borderId="20" xfId="0" applyNumberFormat="1" applyFont="1" applyBorder="1" applyAlignment="1">
      <alignment horizontal="center" vertical="center" shrinkToFit="1"/>
    </xf>
    <xf numFmtId="165" fontId="12" fillId="0" borderId="25" xfId="0" applyNumberFormat="1" applyFont="1" applyBorder="1" applyAlignment="1">
      <alignment horizontal="center" vertical="center" shrinkToFit="1"/>
    </xf>
    <xf numFmtId="0" fontId="0" fillId="0" borderId="0" xfId="0" applyAlignment="1">
      <alignment vertical="top"/>
    </xf>
    <xf numFmtId="0" fontId="27" fillId="0" borderId="0" xfId="0" applyFont="1" applyAlignment="1">
      <alignment vertical="center"/>
    </xf>
    <xf numFmtId="0" fontId="35" fillId="0" borderId="0" xfId="0" applyFont="1" applyAlignment="1">
      <alignment vertical="top"/>
    </xf>
    <xf numFmtId="0" fontId="41" fillId="0" borderId="16" xfId="5" applyFont="1" applyBorder="1" applyAlignment="1">
      <alignment horizontal="justify" vertical="center" wrapText="1"/>
    </xf>
    <xf numFmtId="0" fontId="41" fillId="0" borderId="16" xfId="5" applyFont="1" applyBorder="1" applyAlignment="1">
      <alignment horizontal="center" vertical="center" wrapText="1"/>
    </xf>
    <xf numFmtId="0" fontId="4" fillId="0" borderId="16" xfId="3" applyFont="1" applyBorder="1" applyAlignment="1">
      <alignment horizontal="left" vertical="center" wrapText="1"/>
    </xf>
    <xf numFmtId="0" fontId="31" fillId="0" borderId="16" xfId="0" applyFont="1" applyBorder="1" applyAlignment="1">
      <alignment horizontal="center" vertical="center" wrapText="1"/>
    </xf>
    <xf numFmtId="0" fontId="11" fillId="11" borderId="43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11" borderId="45" xfId="0" applyFont="1" applyFill="1" applyBorder="1" applyAlignment="1">
      <alignment horizontal="center" vertical="center" wrapText="1"/>
    </xf>
    <xf numFmtId="165" fontId="12" fillId="0" borderId="22" xfId="0" applyNumberFormat="1" applyFont="1" applyBorder="1" applyAlignment="1">
      <alignment horizontal="center" vertical="center" shrinkToFit="1"/>
    </xf>
    <xf numFmtId="10" fontId="3" fillId="0" borderId="26" xfId="0" applyNumberFormat="1" applyFont="1" applyBorder="1" applyAlignment="1">
      <alignment horizontal="center" shrinkToFit="1"/>
    </xf>
    <xf numFmtId="0" fontId="2" fillId="0" borderId="16" xfId="0" applyFont="1" applyBorder="1" applyAlignment="1">
      <alignment horizontal="center" wrapText="1"/>
    </xf>
    <xf numFmtId="10" fontId="3" fillId="0" borderId="16" xfId="0" applyNumberFormat="1" applyFont="1" applyBorder="1" applyAlignment="1">
      <alignment horizontal="center" shrinkToFit="1"/>
    </xf>
    <xf numFmtId="10" fontId="45" fillId="14" borderId="51" xfId="0" applyNumberFormat="1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horizontal="right" vertical="top" wrapText="1"/>
    </xf>
    <xf numFmtId="1" fontId="17" fillId="5" borderId="40" xfId="0" applyNumberFormat="1" applyFont="1" applyFill="1" applyBorder="1" applyAlignment="1">
      <alignment horizontal="right" vertical="top" indent="2" shrinkToFit="1"/>
    </xf>
    <xf numFmtId="0" fontId="13" fillId="0" borderId="38" xfId="0" applyFont="1" applyBorder="1" applyAlignment="1">
      <alignment horizontal="right" vertical="top" wrapText="1" indent="1"/>
    </xf>
    <xf numFmtId="0" fontId="5" fillId="5" borderId="38" xfId="0" applyFont="1" applyFill="1" applyBorder="1" applyAlignment="1">
      <alignment horizontal="right" vertical="top" wrapText="1" indent="1"/>
    </xf>
    <xf numFmtId="0" fontId="0" fillId="0" borderId="0" xfId="0" applyAlignment="1">
      <alignment horizontal="left" wrapText="1"/>
    </xf>
    <xf numFmtId="0" fontId="0" fillId="0" borderId="25" xfId="0" applyBorder="1" applyAlignment="1">
      <alignment horizontal="left" vertical="top"/>
    </xf>
    <xf numFmtId="0" fontId="8" fillId="0" borderId="18" xfId="0" applyFont="1" applyBorder="1" applyAlignment="1">
      <alignment horizontal="right" vertical="top" wrapText="1"/>
    </xf>
    <xf numFmtId="0" fontId="8" fillId="0" borderId="23" xfId="0" applyFont="1" applyBorder="1" applyAlignment="1">
      <alignment horizontal="right" vertical="top" wrapText="1"/>
    </xf>
    <xf numFmtId="0" fontId="7" fillId="0" borderId="0" xfId="0" applyFont="1"/>
    <xf numFmtId="0" fontId="14" fillId="0" borderId="0" xfId="0" applyFont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left" vertical="center" shrinkToFit="1"/>
    </xf>
    <xf numFmtId="0" fontId="46" fillId="0" borderId="0" xfId="0" applyFont="1" applyAlignment="1">
      <alignment vertical="top" wrapText="1"/>
    </xf>
    <xf numFmtId="0" fontId="9" fillId="0" borderId="24" xfId="0" applyFont="1" applyBorder="1" applyAlignment="1">
      <alignment horizontal="left" vertical="center" wrapText="1"/>
    </xf>
    <xf numFmtId="14" fontId="12" fillId="0" borderId="25" xfId="0" applyNumberFormat="1" applyFont="1" applyBorder="1" applyAlignment="1">
      <alignment horizontal="center" shrinkToFit="1"/>
    </xf>
    <xf numFmtId="0" fontId="38" fillId="0" borderId="0" xfId="0" applyFont="1" applyAlignment="1">
      <alignment vertical="center" wrapText="1"/>
    </xf>
    <xf numFmtId="0" fontId="5" fillId="2" borderId="38" xfId="0" applyFont="1" applyFill="1" applyBorder="1" applyAlignment="1">
      <alignment horizontal="right" vertical="top" wrapText="1" indent="2"/>
    </xf>
    <xf numFmtId="0" fontId="5" fillId="2" borderId="39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 vertical="top" shrinkToFi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2" fontId="14" fillId="0" borderId="7" xfId="0" applyNumberFormat="1" applyFont="1" applyBorder="1" applyAlignment="1">
      <alignment horizontal="right" vertical="top" shrinkToFit="1"/>
    </xf>
    <xf numFmtId="4" fontId="14" fillId="0" borderId="39" xfId="0" applyNumberFormat="1" applyFont="1" applyBorder="1" applyAlignment="1">
      <alignment horizontal="right" vertical="top" shrinkToFit="1"/>
    </xf>
    <xf numFmtId="0" fontId="24" fillId="0" borderId="0" xfId="0" applyFont="1" applyAlignment="1">
      <alignment horizontal="left" vertical="top"/>
    </xf>
    <xf numFmtId="1" fontId="14" fillId="0" borderId="38" xfId="0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right" vertical="center" shrinkToFit="1"/>
    </xf>
    <xf numFmtId="0" fontId="5" fillId="14" borderId="7" xfId="0" applyFont="1" applyFill="1" applyBorder="1" applyAlignment="1">
      <alignment horizontal="right" vertical="top" wrapText="1"/>
    </xf>
    <xf numFmtId="4" fontId="5" fillId="14" borderId="39" xfId="0" applyNumberFormat="1" applyFont="1" applyFill="1" applyBorder="1" applyAlignment="1">
      <alignment horizontal="right" vertical="top" wrapText="1"/>
    </xf>
    <xf numFmtId="0" fontId="5" fillId="0" borderId="7" xfId="0" applyFont="1" applyBorder="1" applyAlignment="1">
      <alignment horizontal="center" vertical="top" wrapText="1"/>
    </xf>
    <xf numFmtId="0" fontId="13" fillId="0" borderId="62" xfId="0" applyFont="1" applyBorder="1" applyAlignment="1">
      <alignment horizontal="center" vertical="top" wrapText="1"/>
    </xf>
    <xf numFmtId="0" fontId="13" fillId="0" borderId="63" xfId="0" applyFont="1" applyBorder="1" applyAlignment="1">
      <alignment horizontal="center" vertical="top" wrapText="1"/>
    </xf>
    <xf numFmtId="0" fontId="13" fillId="0" borderId="63" xfId="0" applyFont="1" applyBorder="1" applyAlignment="1">
      <alignment horizontal="left" vertical="top" wrapText="1" indent="5"/>
    </xf>
    <xf numFmtId="0" fontId="13" fillId="0" borderId="64" xfId="0" applyFont="1" applyBorder="1" applyAlignment="1">
      <alignment horizontal="left" vertical="top" wrapText="1" indent="5"/>
    </xf>
    <xf numFmtId="0" fontId="36" fillId="14" borderId="47" xfId="0" applyFont="1" applyFill="1" applyBorder="1" applyAlignment="1">
      <alignment horizontal="center" vertical="center"/>
    </xf>
    <xf numFmtId="0" fontId="36" fillId="14" borderId="35" xfId="0" applyFont="1" applyFill="1" applyBorder="1" applyAlignment="1">
      <alignment horizontal="center" vertical="center"/>
    </xf>
    <xf numFmtId="0" fontId="31" fillId="0" borderId="69" xfId="0" applyFont="1" applyBorder="1" applyAlignment="1">
      <alignment horizontal="center" wrapText="1"/>
    </xf>
    <xf numFmtId="10" fontId="33" fillId="0" borderId="26" xfId="0" applyNumberFormat="1" applyFont="1" applyBorder="1" applyAlignment="1">
      <alignment horizontal="center" shrinkToFit="1"/>
    </xf>
    <xf numFmtId="9" fontId="33" fillId="0" borderId="73" xfId="2" applyFont="1" applyFill="1" applyBorder="1" applyAlignment="1">
      <alignment horizontal="center"/>
    </xf>
    <xf numFmtId="164" fontId="33" fillId="0" borderId="72" xfId="1" applyFont="1" applyFill="1" applyBorder="1" applyAlignment="1">
      <alignment horizontal="right"/>
    </xf>
    <xf numFmtId="9" fontId="33" fillId="0" borderId="74" xfId="2" applyFont="1" applyFill="1" applyBorder="1" applyAlignment="1">
      <alignment horizontal="center"/>
    </xf>
    <xf numFmtId="164" fontId="33" fillId="0" borderId="75" xfId="1" applyFont="1" applyFill="1" applyBorder="1" applyAlignment="1">
      <alignment horizontal="right"/>
    </xf>
    <xf numFmtId="10" fontId="33" fillId="0" borderId="16" xfId="0" applyNumberFormat="1" applyFont="1" applyBorder="1" applyAlignment="1">
      <alignment horizontal="center" shrinkToFit="1"/>
    </xf>
    <xf numFmtId="10" fontId="33" fillId="10" borderId="49" xfId="0" applyNumberFormat="1" applyFont="1" applyFill="1" applyBorder="1" applyAlignment="1">
      <alignment horizontal="center" shrinkToFit="1"/>
    </xf>
    <xf numFmtId="9" fontId="33" fillId="10" borderId="47" xfId="2" applyFont="1" applyFill="1" applyBorder="1" applyAlignment="1">
      <alignment horizontal="center"/>
    </xf>
    <xf numFmtId="164" fontId="33" fillId="10" borderId="35" xfId="1" applyFont="1" applyFill="1" applyBorder="1" applyAlignment="1">
      <alignment horizontal="right"/>
    </xf>
    <xf numFmtId="9" fontId="33" fillId="14" borderId="47" xfId="2" applyFont="1" applyFill="1" applyBorder="1" applyAlignment="1">
      <alignment horizontal="center"/>
    </xf>
    <xf numFmtId="164" fontId="36" fillId="14" borderId="35" xfId="1" applyFont="1" applyFill="1" applyBorder="1" applyAlignment="1">
      <alignment horizontal="right"/>
    </xf>
    <xf numFmtId="0" fontId="9" fillId="0" borderId="0" xfId="0" applyFont="1" applyAlignment="1">
      <alignment horizontal="right" vertical="center" wrapText="1" indent="1"/>
    </xf>
    <xf numFmtId="1" fontId="10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164" fontId="10" fillId="0" borderId="0" xfId="1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4" fontId="12" fillId="0" borderId="0" xfId="1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45" fillId="0" borderId="0" xfId="0" applyFont="1" applyAlignment="1">
      <alignment vertical="top"/>
    </xf>
    <xf numFmtId="165" fontId="12" fillId="0" borderId="31" xfId="0" applyNumberFormat="1" applyFont="1" applyBorder="1" applyAlignment="1">
      <alignment horizontal="center" vertical="center" shrinkToFit="1"/>
    </xf>
    <xf numFmtId="165" fontId="12" fillId="0" borderId="32" xfId="0" applyNumberFormat="1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right" vertical="top" wrapText="1"/>
    </xf>
    <xf numFmtId="0" fontId="8" fillId="0" borderId="32" xfId="0" applyFont="1" applyBorder="1" applyAlignment="1">
      <alignment horizontal="right" vertical="top" wrapText="1"/>
    </xf>
    <xf numFmtId="0" fontId="20" fillId="0" borderId="11" xfId="0" applyFont="1" applyBorder="1" applyAlignment="1">
      <alignment horizontal="left" vertical="top" wrapText="1"/>
    </xf>
    <xf numFmtId="0" fontId="39" fillId="0" borderId="22" xfId="7" applyFont="1" applyBorder="1" applyAlignment="1">
      <alignment vertical="center" wrapText="1"/>
    </xf>
    <xf numFmtId="0" fontId="28" fillId="0" borderId="0" xfId="0" applyFont="1" applyAlignment="1">
      <alignment vertical="center"/>
    </xf>
    <xf numFmtId="0" fontId="4" fillId="0" borderId="22" xfId="7" applyFont="1" applyBorder="1" applyAlignment="1">
      <alignment vertical="center" wrapText="1"/>
    </xf>
    <xf numFmtId="0" fontId="4" fillId="0" borderId="0" xfId="7" applyFont="1" applyAlignment="1">
      <alignment vertical="center" wrapText="1"/>
    </xf>
    <xf numFmtId="0" fontId="39" fillId="0" borderId="0" xfId="7" applyFont="1" applyAlignment="1">
      <alignment horizontal="center" vertical="center" wrapText="1"/>
    </xf>
    <xf numFmtId="166" fontId="28" fillId="0" borderId="0" xfId="8" applyFont="1" applyFill="1" applyBorder="1" applyAlignment="1">
      <alignment vertical="center"/>
    </xf>
    <xf numFmtId="166" fontId="4" fillId="0" borderId="0" xfId="8" applyFont="1" applyFill="1" applyBorder="1" applyAlignment="1">
      <alignment vertical="center"/>
    </xf>
    <xf numFmtId="166" fontId="28" fillId="0" borderId="0" xfId="9" applyFont="1" applyAlignment="1">
      <alignment horizontal="right" vertical="center"/>
    </xf>
    <xf numFmtId="166" fontId="4" fillId="0" borderId="0" xfId="9" applyFont="1" applyFill="1" applyBorder="1" applyAlignment="1">
      <alignment horizontal="right" vertical="center" wrapText="1"/>
    </xf>
    <xf numFmtId="10" fontId="4" fillId="0" borderId="0" xfId="2" applyNumberFormat="1" applyFont="1" applyFill="1" applyBorder="1" applyAlignment="1">
      <alignment vertical="center" wrapText="1"/>
    </xf>
    <xf numFmtId="0" fontId="4" fillId="0" borderId="16" xfId="7" applyFont="1" applyBorder="1" applyAlignment="1">
      <alignment horizontal="center"/>
    </xf>
    <xf numFmtId="0" fontId="4" fillId="0" borderId="16" xfId="7" applyFont="1" applyBorder="1" applyAlignment="1">
      <alignment horizontal="left" vertical="center"/>
    </xf>
    <xf numFmtId="0" fontId="4" fillId="0" borderId="16" xfId="7" applyFont="1" applyBorder="1" applyAlignment="1">
      <alignment horizontal="center" vertical="center"/>
    </xf>
    <xf numFmtId="166" fontId="4" fillId="0" borderId="16" xfId="9" applyFont="1" applyFill="1" applyBorder="1" applyAlignment="1">
      <alignment horizontal="center" vertical="center"/>
    </xf>
    <xf numFmtId="166" fontId="4" fillId="0" borderId="16" xfId="9" applyFont="1" applyFill="1" applyBorder="1" applyAlignment="1">
      <alignment vertical="center"/>
    </xf>
    <xf numFmtId="43" fontId="4" fillId="0" borderId="16" xfId="7" applyNumberFormat="1" applyFont="1" applyBorder="1" applyAlignment="1">
      <alignment vertical="center"/>
    </xf>
    <xf numFmtId="0" fontId="4" fillId="0" borderId="0" xfId="7" applyFont="1" applyAlignment="1">
      <alignment horizontal="center"/>
    </xf>
    <xf numFmtId="0" fontId="4" fillId="0" borderId="0" xfId="7" applyFont="1" applyAlignment="1">
      <alignment horizontal="left" vertical="center"/>
    </xf>
    <xf numFmtId="0" fontId="4" fillId="0" borderId="0" xfId="7" applyFont="1" applyAlignment="1">
      <alignment horizontal="center" vertical="center"/>
    </xf>
    <xf numFmtId="166" fontId="4" fillId="0" borderId="0" xfId="9" applyFont="1" applyFill="1" applyBorder="1" applyAlignment="1">
      <alignment horizontal="center" vertical="center"/>
    </xf>
    <xf numFmtId="166" fontId="4" fillId="0" borderId="0" xfId="9" applyFont="1" applyFill="1" applyBorder="1" applyAlignment="1">
      <alignment vertical="center"/>
    </xf>
    <xf numFmtId="43" fontId="4" fillId="0" borderId="0" xfId="7" applyNumberFormat="1" applyFont="1" applyAlignment="1">
      <alignment vertical="center"/>
    </xf>
    <xf numFmtId="49" fontId="4" fillId="11" borderId="48" xfId="7" applyNumberFormat="1" applyFont="1" applyFill="1" applyBorder="1" applyAlignment="1">
      <alignment horizontal="center" vertical="center"/>
    </xf>
    <xf numFmtId="49" fontId="4" fillId="11" borderId="49" xfId="7" applyNumberFormat="1" applyFont="1" applyFill="1" applyBorder="1" applyAlignment="1">
      <alignment horizontal="center" vertical="center"/>
    </xf>
    <xf numFmtId="166" fontId="4" fillId="11" borderId="49" xfId="10" applyFont="1" applyFill="1" applyBorder="1" applyAlignment="1">
      <alignment horizontal="center" vertical="center"/>
    </xf>
    <xf numFmtId="166" fontId="4" fillId="11" borderId="49" xfId="11" applyFont="1" applyFill="1" applyBorder="1" applyAlignment="1">
      <alignment horizontal="center" vertical="center" wrapText="1"/>
    </xf>
    <xf numFmtId="166" fontId="4" fillId="11" borderId="54" xfId="11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166" fontId="28" fillId="0" borderId="0" xfId="9" applyFont="1" applyAlignment="1">
      <alignment horizontal="center" vertical="center"/>
    </xf>
    <xf numFmtId="166" fontId="28" fillId="0" borderId="0" xfId="9" applyFont="1" applyAlignment="1">
      <alignment vertical="center"/>
    </xf>
    <xf numFmtId="0" fontId="4" fillId="12" borderId="16" xfId="7" applyFont="1" applyFill="1" applyBorder="1" applyAlignment="1">
      <alignment horizontal="center" vertical="center"/>
    </xf>
    <xf numFmtId="0" fontId="4" fillId="12" borderId="16" xfId="7" applyFont="1" applyFill="1" applyBorder="1" applyAlignment="1">
      <alignment horizontal="center"/>
    </xf>
    <xf numFmtId="0" fontId="4" fillId="12" borderId="16" xfId="7" applyFont="1" applyFill="1" applyBorder="1" applyAlignment="1">
      <alignment vertical="center"/>
    </xf>
    <xf numFmtId="166" fontId="4" fillId="12" borderId="16" xfId="9" applyFont="1" applyFill="1" applyBorder="1" applyAlignment="1">
      <alignment vertical="center"/>
    </xf>
    <xf numFmtId="0" fontId="28" fillId="0" borderId="16" xfId="0" applyFont="1" applyBorder="1" applyAlignment="1">
      <alignment horizontal="center" vertical="center"/>
    </xf>
    <xf numFmtId="0" fontId="28" fillId="0" borderId="16" xfId="7" applyBorder="1" applyAlignment="1">
      <alignment horizontal="center" vertical="center"/>
    </xf>
    <xf numFmtId="0" fontId="28" fillId="0" borderId="16" xfId="0" applyFont="1" applyBorder="1" applyAlignment="1">
      <alignment horizontal="left" vertical="center" wrapText="1"/>
    </xf>
    <xf numFmtId="166" fontId="28" fillId="0" borderId="16" xfId="9" applyFont="1" applyFill="1" applyBorder="1" applyAlignment="1">
      <alignment horizontal="right" vertical="center"/>
    </xf>
    <xf numFmtId="166" fontId="28" fillId="0" borderId="16" xfId="8" applyFont="1" applyFill="1" applyBorder="1" applyAlignment="1">
      <alignment horizontal="right" vertical="center"/>
    </xf>
    <xf numFmtId="166" fontId="28" fillId="0" borderId="16" xfId="8" applyFont="1" applyFill="1" applyBorder="1" applyAlignment="1">
      <alignment vertical="center"/>
    </xf>
    <xf numFmtId="0" fontId="28" fillId="0" borderId="16" xfId="7" applyBorder="1" applyAlignment="1">
      <alignment horizontal="left" vertical="center"/>
    </xf>
    <xf numFmtId="0" fontId="28" fillId="0" borderId="42" xfId="0" applyFont="1" applyBorder="1" applyAlignment="1">
      <alignment horizontal="center" vertical="center"/>
    </xf>
    <xf numFmtId="0" fontId="28" fillId="0" borderId="42" xfId="7" applyBorder="1" applyAlignment="1">
      <alignment horizontal="center" vertical="center" wrapText="1"/>
    </xf>
    <xf numFmtId="0" fontId="28" fillId="0" borderId="16" xfId="12" applyBorder="1" applyAlignment="1">
      <alignment horizontal="center" vertical="center"/>
    </xf>
    <xf numFmtId="0" fontId="28" fillId="0" borderId="16" xfId="7" applyBorder="1" applyAlignment="1">
      <alignment horizontal="left" vertical="center" wrapText="1"/>
    </xf>
    <xf numFmtId="0" fontId="28" fillId="0" borderId="16" xfId="7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28" fillId="0" borderId="42" xfId="0" applyFont="1" applyBorder="1" applyAlignment="1">
      <alignment horizontal="left" vertical="center" wrapText="1"/>
    </xf>
    <xf numFmtId="0" fontId="28" fillId="0" borderId="42" xfId="13" applyBorder="1" applyAlignment="1">
      <alignment horizontal="center" vertical="center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4" fillId="0" borderId="30" xfId="0" applyFont="1" applyBorder="1" applyAlignment="1">
      <alignment horizontal="right" vertical="center" wrapText="1"/>
    </xf>
    <xf numFmtId="166" fontId="4" fillId="0" borderId="16" xfId="9" applyFont="1" applyFill="1" applyBorder="1" applyAlignment="1">
      <alignment horizontal="right" vertical="center" wrapText="1"/>
    </xf>
    <xf numFmtId="166" fontId="4" fillId="0" borderId="16" xfId="9" applyFont="1" applyFill="1" applyBorder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166" fontId="28" fillId="0" borderId="0" xfId="9" applyFont="1" applyFill="1" applyBorder="1" applyAlignment="1">
      <alignment horizontal="right" vertical="center"/>
    </xf>
    <xf numFmtId="166" fontId="28" fillId="0" borderId="0" xfId="9" applyFont="1" applyBorder="1" applyAlignment="1">
      <alignment horizontal="right" vertical="center"/>
    </xf>
    <xf numFmtId="0" fontId="28" fillId="0" borderId="16" xfId="7" applyBorder="1" applyAlignment="1">
      <alignment horizontal="center" vertical="center" wrapText="1"/>
    </xf>
    <xf numFmtId="0" fontId="28" fillId="0" borderId="16" xfId="14" applyBorder="1" applyAlignment="1">
      <alignment horizontal="center" vertical="center"/>
    </xf>
    <xf numFmtId="0" fontId="4" fillId="0" borderId="16" xfId="7" applyFont="1" applyBorder="1" applyAlignment="1">
      <alignment vertical="center" wrapText="1"/>
    </xf>
    <xf numFmtId="0" fontId="4" fillId="0" borderId="16" xfId="7" applyFont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28" fillId="0" borderId="29" xfId="7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28" fillId="0" borderId="16" xfId="0" applyFont="1" applyBorder="1" applyAlignment="1">
      <alignment horizontal="center" vertical="center" wrapText="1"/>
    </xf>
    <xf numFmtId="0" fontId="4" fillId="0" borderId="16" xfId="7" applyFont="1" applyBorder="1" applyAlignment="1">
      <alignment horizontal="left" vertical="center" wrapText="1"/>
    </xf>
    <xf numFmtId="0" fontId="28" fillId="0" borderId="16" xfId="15" applyFont="1" applyBorder="1" applyAlignment="1">
      <alignment horizontal="center" vertical="center" wrapText="1"/>
    </xf>
    <xf numFmtId="0" fontId="28" fillId="0" borderId="16" xfId="7" applyBorder="1" applyAlignment="1">
      <alignment vertical="center" wrapText="1"/>
    </xf>
    <xf numFmtId="0" fontId="28" fillId="13" borderId="16" xfId="7" applyFill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66" fontId="4" fillId="0" borderId="0" xfId="9" applyFont="1" applyFill="1" applyBorder="1" applyAlignment="1">
      <alignment vertical="center" wrapText="1"/>
    </xf>
    <xf numFmtId="0" fontId="28" fillId="0" borderId="26" xfId="0" applyFont="1" applyBorder="1" applyAlignment="1">
      <alignment horizontal="left" vertical="center" wrapText="1"/>
    </xf>
    <xf numFmtId="2" fontId="28" fillId="0" borderId="16" xfId="7" applyNumberFormat="1" applyBorder="1" applyAlignment="1">
      <alignment horizontal="center" vertical="center" wrapText="1"/>
    </xf>
    <xf numFmtId="0" fontId="4" fillId="0" borderId="42" xfId="7" applyFont="1" applyBorder="1" applyAlignment="1">
      <alignment horizontal="left" vertical="center" wrapText="1"/>
    </xf>
    <xf numFmtId="0" fontId="28" fillId="0" borderId="16" xfId="16" applyBorder="1" applyAlignment="1">
      <alignment horizontal="center" vertical="center"/>
    </xf>
    <xf numFmtId="0" fontId="28" fillId="13" borderId="26" xfId="7" applyFill="1" applyBorder="1" applyAlignment="1">
      <alignment horizontal="left" vertical="center" wrapText="1"/>
    </xf>
    <xf numFmtId="0" fontId="28" fillId="0" borderId="30" xfId="7" applyBorder="1" applyAlignment="1">
      <alignment horizontal="left" vertical="center" wrapText="1"/>
    </xf>
    <xf numFmtId="0" fontId="28" fillId="13" borderId="16" xfId="7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9" fontId="28" fillId="0" borderId="16" xfId="15" applyNumberFormat="1" applyFont="1" applyBorder="1" applyAlignment="1">
      <alignment horizontal="center" vertical="center" wrapText="1"/>
    </xf>
    <xf numFmtId="0" fontId="28" fillId="0" borderId="29" xfId="7" applyBorder="1" applyAlignment="1">
      <alignment vertical="center" wrapText="1"/>
    </xf>
    <xf numFmtId="0" fontId="28" fillId="13" borderId="16" xfId="7" applyFill="1" applyBorder="1" applyAlignment="1">
      <alignment horizontal="left" vertical="center" wrapText="1"/>
    </xf>
    <xf numFmtId="0" fontId="51" fillId="0" borderId="0" xfId="0" applyFont="1" applyAlignment="1">
      <alignment horizontal="center" vertical="center"/>
    </xf>
    <xf numFmtId="166" fontId="51" fillId="0" borderId="0" xfId="9" applyFont="1" applyFill="1" applyBorder="1" applyAlignment="1">
      <alignment horizontal="center" vertical="center"/>
    </xf>
    <xf numFmtId="0" fontId="28" fillId="0" borderId="16" xfId="17" applyBorder="1" applyAlignment="1">
      <alignment horizontal="center" vertical="center"/>
    </xf>
    <xf numFmtId="0" fontId="4" fillId="0" borderId="26" xfId="7" applyFont="1" applyBorder="1" applyAlignment="1">
      <alignment vertical="center"/>
    </xf>
    <xf numFmtId="0" fontId="0" fillId="0" borderId="16" xfId="0" applyBorder="1" applyAlignment="1">
      <alignment horizontal="left" vertical="center" wrapText="1"/>
    </xf>
    <xf numFmtId="0" fontId="28" fillId="13" borderId="16" xfId="7" applyFill="1" applyBorder="1" applyAlignment="1">
      <alignment horizontal="center" vertical="center" wrapText="1"/>
    </xf>
    <xf numFmtId="49" fontId="28" fillId="13" borderId="16" xfId="7" applyNumberFormat="1" applyFill="1" applyBorder="1" applyAlignment="1">
      <alignment horizontal="center" vertical="center"/>
    </xf>
    <xf numFmtId="0" fontId="28" fillId="0" borderId="16" xfId="18" applyBorder="1" applyAlignment="1">
      <alignment horizontal="center" vertical="center" wrapText="1"/>
    </xf>
    <xf numFmtId="0" fontId="28" fillId="0" borderId="29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6" fontId="0" fillId="0" borderId="0" xfId="9" applyFont="1" applyBorder="1" applyAlignment="1">
      <alignment vertical="center" wrapText="1"/>
    </xf>
    <xf numFmtId="166" fontId="4" fillId="0" borderId="0" xfId="9" applyFont="1" applyBorder="1" applyAlignment="1">
      <alignment horizontal="right" vertical="center"/>
    </xf>
    <xf numFmtId="49" fontId="4" fillId="11" borderId="28" xfId="0" applyNumberFormat="1" applyFont="1" applyFill="1" applyBorder="1" applyAlignment="1">
      <alignment horizontal="right" vertical="center"/>
    </xf>
    <xf numFmtId="49" fontId="4" fillId="11" borderId="29" xfId="0" applyNumberFormat="1" applyFont="1" applyFill="1" applyBorder="1" applyAlignment="1">
      <alignment horizontal="right" vertical="center"/>
    </xf>
    <xf numFmtId="0" fontId="28" fillId="11" borderId="29" xfId="0" applyFont="1" applyFill="1" applyBorder="1" applyAlignment="1">
      <alignment horizontal="right" vertical="center"/>
    </xf>
    <xf numFmtId="0" fontId="4" fillId="11" borderId="30" xfId="0" applyFont="1" applyFill="1" applyBorder="1" applyAlignment="1">
      <alignment horizontal="right" vertical="center"/>
    </xf>
    <xf numFmtId="166" fontId="4" fillId="11" borderId="16" xfId="9" applyFont="1" applyFill="1" applyBorder="1" applyAlignment="1">
      <alignment horizontal="right" vertical="center"/>
    </xf>
    <xf numFmtId="166" fontId="28" fillId="0" borderId="0" xfId="9" applyFont="1" applyFill="1" applyAlignment="1">
      <alignment horizontal="right" vertical="center"/>
    </xf>
    <xf numFmtId="166" fontId="4" fillId="0" borderId="0" xfId="9" applyFont="1" applyFill="1" applyAlignment="1">
      <alignment horizontal="right" vertical="center"/>
    </xf>
    <xf numFmtId="2" fontId="28" fillId="0" borderId="0" xfId="9" applyNumberFormat="1" applyFont="1" applyAlignment="1">
      <alignment horizontal="right" vertical="center"/>
    </xf>
    <xf numFmtId="166" fontId="28" fillId="0" borderId="0" xfId="0" applyNumberFormat="1" applyFont="1" applyAlignment="1">
      <alignment vertical="center"/>
    </xf>
    <xf numFmtId="43" fontId="28" fillId="0" borderId="0" xfId="0" applyNumberFormat="1" applyFont="1" applyAlignment="1">
      <alignment vertical="center"/>
    </xf>
    <xf numFmtId="0" fontId="5" fillId="2" borderId="38" xfId="0" applyFont="1" applyFill="1" applyBorder="1" applyAlignment="1">
      <alignment horizontal="center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164" fontId="10" fillId="0" borderId="27" xfId="1" applyFont="1" applyFill="1" applyBorder="1" applyAlignment="1">
      <alignment horizontal="center" vertical="center" shrinkToFit="1"/>
    </xf>
    <xf numFmtId="2" fontId="10" fillId="0" borderId="80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28" fillId="0" borderId="0" xfId="7"/>
    <xf numFmtId="0" fontId="52" fillId="0" borderId="0" xfId="7" applyFont="1" applyAlignment="1">
      <alignment vertical="center"/>
    </xf>
    <xf numFmtId="0" fontId="28" fillId="0" borderId="81" xfId="7" applyBorder="1" applyAlignment="1">
      <alignment vertical="center"/>
    </xf>
    <xf numFmtId="0" fontId="28" fillId="14" borderId="16" xfId="7" applyFill="1" applyBorder="1" applyAlignment="1">
      <alignment vertical="center"/>
    </xf>
    <xf numFmtId="0" fontId="28" fillId="0" borderId="27" xfId="7" applyBorder="1" applyAlignment="1">
      <alignment vertical="center"/>
    </xf>
    <xf numFmtId="0" fontId="28" fillId="0" borderId="81" xfId="7" applyBorder="1"/>
    <xf numFmtId="0" fontId="28" fillId="0" borderId="16" xfId="7" applyBorder="1"/>
    <xf numFmtId="10" fontId="28" fillId="0" borderId="27" xfId="2" applyNumberFormat="1" applyFont="1" applyBorder="1"/>
    <xf numFmtId="10" fontId="28" fillId="0" borderId="81" xfId="2" applyNumberFormat="1" applyFont="1" applyBorder="1" applyAlignment="1">
      <alignment vertical="center"/>
    </xf>
    <xf numFmtId="10" fontId="28" fillId="14" borderId="16" xfId="2" applyNumberFormat="1" applyFont="1" applyFill="1" applyBorder="1" applyAlignment="1">
      <alignment vertical="center"/>
    </xf>
    <xf numFmtId="10" fontId="28" fillId="0" borderId="27" xfId="2" applyNumberFormat="1" applyFont="1" applyBorder="1" applyAlignment="1">
      <alignment vertical="center"/>
    </xf>
    <xf numFmtId="0" fontId="28" fillId="0" borderId="79" xfId="7" applyBorder="1"/>
    <xf numFmtId="0" fontId="28" fillId="0" borderId="80" xfId="7" applyBorder="1"/>
    <xf numFmtId="0" fontId="28" fillId="0" borderId="83" xfId="7" applyBorder="1"/>
    <xf numFmtId="10" fontId="28" fillId="0" borderId="79" xfId="2" applyNumberFormat="1" applyFont="1" applyBorder="1" applyAlignment="1">
      <alignment vertical="center"/>
    </xf>
    <xf numFmtId="10" fontId="28" fillId="14" borderId="80" xfId="2" applyNumberFormat="1" applyFont="1" applyFill="1" applyBorder="1" applyAlignment="1">
      <alignment vertical="center"/>
    </xf>
    <xf numFmtId="10" fontId="28" fillId="0" borderId="83" xfId="2" applyNumberFormat="1" applyFont="1" applyBorder="1" applyAlignment="1">
      <alignment vertical="center"/>
    </xf>
    <xf numFmtId="10" fontId="52" fillId="0" borderId="0" xfId="2" applyNumberFormat="1" applyFont="1" applyAlignment="1">
      <alignment vertical="center"/>
    </xf>
    <xf numFmtId="10" fontId="28" fillId="0" borderId="48" xfId="2" applyNumberFormat="1" applyFont="1" applyBorder="1" applyAlignment="1">
      <alignment vertical="center"/>
    </xf>
    <xf numFmtId="10" fontId="28" fillId="0" borderId="49" xfId="2" applyNumberFormat="1" applyFont="1" applyBorder="1" applyAlignment="1">
      <alignment vertical="center"/>
    </xf>
    <xf numFmtId="10" fontId="28" fillId="0" borderId="54" xfId="2" applyNumberFormat="1" applyFont="1" applyBorder="1" applyAlignment="1">
      <alignment vertical="center"/>
    </xf>
    <xf numFmtId="0" fontId="52" fillId="0" borderId="18" xfId="7" applyFont="1" applyBorder="1"/>
    <xf numFmtId="0" fontId="53" fillId="0" borderId="19" xfId="7" applyFont="1" applyBorder="1" applyAlignment="1">
      <alignment vertical="center" wrapText="1"/>
    </xf>
    <xf numFmtId="0" fontId="52" fillId="0" borderId="19" xfId="7" applyFont="1" applyBorder="1"/>
    <xf numFmtId="0" fontId="52" fillId="0" borderId="20" xfId="7" applyFont="1" applyBorder="1"/>
    <xf numFmtId="0" fontId="52" fillId="0" borderId="21" xfId="7" applyFont="1" applyBorder="1"/>
    <xf numFmtId="0" fontId="53" fillId="0" borderId="0" xfId="7" applyFont="1" applyAlignment="1">
      <alignment horizontal="right" vertical="center"/>
    </xf>
    <xf numFmtId="0" fontId="52" fillId="0" borderId="0" xfId="7" applyFont="1" applyAlignment="1">
      <alignment horizontal="left" vertical="center"/>
    </xf>
    <xf numFmtId="0" fontId="52" fillId="0" borderId="22" xfId="7" applyFont="1" applyBorder="1"/>
    <xf numFmtId="40" fontId="52" fillId="0" borderId="0" xfId="7" applyNumberFormat="1" applyFont="1" applyAlignment="1">
      <alignment horizontal="center" vertical="center"/>
    </xf>
    <xf numFmtId="0" fontId="52" fillId="0" borderId="0" xfId="7" applyFont="1"/>
    <xf numFmtId="10" fontId="52" fillId="0" borderId="33" xfId="7" applyNumberFormat="1" applyFont="1" applyBorder="1" applyAlignment="1">
      <alignment horizontal="center" vertical="center"/>
    </xf>
    <xf numFmtId="0" fontId="52" fillId="0" borderId="0" xfId="7" applyFont="1" applyAlignment="1">
      <alignment horizontal="left"/>
    </xf>
    <xf numFmtId="9" fontId="52" fillId="0" borderId="33" xfId="7" applyNumberFormat="1" applyFont="1" applyBorder="1" applyAlignment="1">
      <alignment horizontal="center" vertical="center"/>
    </xf>
    <xf numFmtId="0" fontId="52" fillId="0" borderId="23" xfId="7" applyFont="1" applyBorder="1"/>
    <xf numFmtId="9" fontId="52" fillId="0" borderId="24" xfId="7" applyNumberFormat="1" applyFont="1" applyBorder="1" applyAlignment="1">
      <alignment horizontal="center" vertical="center"/>
    </xf>
    <xf numFmtId="0" fontId="52" fillId="0" borderId="24" xfId="7" applyFont="1" applyBorder="1" applyAlignment="1">
      <alignment horizontal="left" vertical="center"/>
    </xf>
    <xf numFmtId="0" fontId="52" fillId="0" borderId="24" xfId="7" applyFont="1" applyBorder="1"/>
    <xf numFmtId="0" fontId="52" fillId="0" borderId="25" xfId="7" applyFont="1" applyBorder="1"/>
    <xf numFmtId="0" fontId="23" fillId="0" borderId="0" xfId="0" applyFont="1" applyAlignment="1">
      <alignment horizontal="left" vertical="top"/>
    </xf>
    <xf numFmtId="0" fontId="56" fillId="0" borderId="0" xfId="0" applyFont="1" applyAlignment="1">
      <alignment horizontal="left" vertical="top"/>
    </xf>
    <xf numFmtId="0" fontId="9" fillId="0" borderId="5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shrinkToFit="1"/>
    </xf>
    <xf numFmtId="164" fontId="10" fillId="0" borderId="4" xfId="1" applyFont="1" applyFill="1" applyBorder="1" applyAlignment="1">
      <alignment horizontal="center" vertical="center" shrinkToFit="1"/>
    </xf>
    <xf numFmtId="164" fontId="10" fillId="0" borderId="88" xfId="1" applyFont="1" applyFill="1" applyBorder="1" applyAlignment="1">
      <alignment horizontal="center" vertical="center" shrinkToFit="1"/>
    </xf>
    <xf numFmtId="2" fontId="14" fillId="0" borderId="7" xfId="0" applyNumberFormat="1" applyFont="1" applyBorder="1" applyAlignment="1">
      <alignment horizontal="right" vertical="top" wrapText="1" shrinkToFit="1"/>
    </xf>
    <xf numFmtId="0" fontId="9" fillId="0" borderId="16" xfId="0" applyFont="1" applyBorder="1" applyAlignment="1">
      <alignment horizontal="left" vertical="top" wrapText="1"/>
    </xf>
    <xf numFmtId="0" fontId="28" fillId="16" borderId="16" xfId="0" applyFont="1" applyFill="1" applyBorder="1" applyAlignment="1">
      <alignment horizontal="center" vertical="center"/>
    </xf>
    <xf numFmtId="0" fontId="28" fillId="16" borderId="16" xfId="7" applyFill="1" applyBorder="1" applyAlignment="1">
      <alignment horizontal="center" vertical="center"/>
    </xf>
    <xf numFmtId="0" fontId="28" fillId="16" borderId="42" xfId="0" applyFont="1" applyFill="1" applyBorder="1" applyAlignment="1">
      <alignment horizontal="left" vertical="center" wrapText="1"/>
    </xf>
    <xf numFmtId="0" fontId="28" fillId="16" borderId="42" xfId="0" applyFont="1" applyFill="1" applyBorder="1" applyAlignment="1">
      <alignment horizontal="center" vertical="center"/>
    </xf>
    <xf numFmtId="166" fontId="28" fillId="16" borderId="16" xfId="9" applyFont="1" applyFill="1" applyBorder="1" applyAlignment="1">
      <alignment horizontal="right" vertical="center"/>
    </xf>
    <xf numFmtId="166" fontId="28" fillId="16" borderId="16" xfId="8" applyFont="1" applyFill="1" applyBorder="1" applyAlignment="1">
      <alignment horizontal="right" vertical="center"/>
    </xf>
    <xf numFmtId="166" fontId="28" fillId="16" borderId="16" xfId="8" applyFont="1" applyFill="1" applyBorder="1" applyAlignment="1">
      <alignment vertical="center"/>
    </xf>
    <xf numFmtId="0" fontId="9" fillId="0" borderId="11" xfId="0" applyFont="1" applyBorder="1" applyAlignment="1">
      <alignment horizontal="center" vertical="top" wrapText="1"/>
    </xf>
    <xf numFmtId="164" fontId="10" fillId="0" borderId="80" xfId="1" applyFont="1" applyFill="1" applyBorder="1" applyAlignment="1">
      <alignment horizontal="center" vertical="center" shrinkToFit="1"/>
    </xf>
    <xf numFmtId="164" fontId="10" fillId="0" borderId="83" xfId="1" applyFont="1" applyFill="1" applyBorder="1" applyAlignment="1">
      <alignment horizontal="center" vertical="center" shrinkToFit="1"/>
    </xf>
    <xf numFmtId="1" fontId="10" fillId="0" borderId="11" xfId="0" applyNumberFormat="1" applyFont="1" applyBorder="1" applyAlignment="1">
      <alignment horizontal="center" vertical="center" shrinkToFi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16" xfId="0" applyNumberFormat="1" applyFont="1" applyBorder="1" applyAlignment="1">
      <alignment horizontal="center" vertical="center" shrinkToFit="1"/>
    </xf>
    <xf numFmtId="1" fontId="20" fillId="0" borderId="16" xfId="0" applyNumberFormat="1" applyFont="1" applyBorder="1" applyAlignment="1">
      <alignment horizontal="center" vertical="center" shrinkToFit="1"/>
    </xf>
    <xf numFmtId="0" fontId="58" fillId="0" borderId="16" xfId="0" applyFont="1" applyBorder="1" applyAlignment="1">
      <alignment horizontal="left" vertical="top" wrapText="1"/>
    </xf>
    <xf numFmtId="0" fontId="58" fillId="0" borderId="16" xfId="0" applyFont="1" applyBorder="1" applyAlignment="1">
      <alignment horizontal="center" vertical="center" wrapText="1"/>
    </xf>
    <xf numFmtId="1" fontId="20" fillId="5" borderId="16" xfId="0" applyNumberFormat="1" applyFont="1" applyFill="1" applyBorder="1" applyAlignment="1">
      <alignment horizontal="center" vertical="center" shrinkToFit="1"/>
    </xf>
    <xf numFmtId="0" fontId="58" fillId="5" borderId="16" xfId="0" applyFont="1" applyFill="1" applyBorder="1" applyAlignment="1">
      <alignment horizontal="center" vertical="top" wrapText="1"/>
    </xf>
    <xf numFmtId="0" fontId="58" fillId="5" borderId="16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left" wrapText="1"/>
    </xf>
    <xf numFmtId="0" fontId="8" fillId="6" borderId="19" xfId="0" applyFont="1" applyFill="1" applyBorder="1" applyAlignment="1">
      <alignment horizontal="left" vertical="top" wrapText="1"/>
    </xf>
    <xf numFmtId="164" fontId="12" fillId="6" borderId="20" xfId="1" applyFont="1" applyFill="1" applyBorder="1" applyAlignment="1">
      <alignment horizontal="right" vertical="top" shrinkToFit="1"/>
    </xf>
    <xf numFmtId="0" fontId="0" fillId="6" borderId="24" xfId="0" applyFill="1" applyBorder="1" applyAlignment="1">
      <alignment horizontal="left" wrapText="1"/>
    </xf>
    <xf numFmtId="0" fontId="8" fillId="6" borderId="24" xfId="0" applyFont="1" applyFill="1" applyBorder="1" applyAlignment="1">
      <alignment horizontal="left" vertical="top" wrapText="1"/>
    </xf>
    <xf numFmtId="164" fontId="12" fillId="6" borderId="25" xfId="1" applyFont="1" applyFill="1" applyBorder="1" applyAlignment="1">
      <alignment horizontal="right" vertical="top" shrinkToFit="1"/>
    </xf>
    <xf numFmtId="2" fontId="10" fillId="5" borderId="16" xfId="0" applyNumberFormat="1" applyFont="1" applyFill="1" applyBorder="1" applyAlignment="1">
      <alignment horizontal="center" vertical="center" shrinkToFit="1"/>
    </xf>
    <xf numFmtId="164" fontId="10" fillId="5" borderId="16" xfId="1" applyFont="1" applyFill="1" applyBorder="1" applyAlignment="1">
      <alignment horizontal="center" vertical="center" shrinkToFit="1"/>
    </xf>
    <xf numFmtId="0" fontId="44" fillId="16" borderId="16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60" fillId="0" borderId="0" xfId="0" applyFont="1" applyAlignment="1">
      <alignment horizontal="center" vertical="center"/>
    </xf>
    <xf numFmtId="0" fontId="57" fillId="0" borderId="0" xfId="0" applyFont="1" applyAlignment="1">
      <alignment horizontal="left" vertical="center"/>
    </xf>
    <xf numFmtId="1" fontId="20" fillId="0" borderId="0" xfId="0" applyNumberFormat="1" applyFont="1" applyAlignment="1">
      <alignment horizontal="center" vertical="center" shrinkToFit="1"/>
    </xf>
    <xf numFmtId="0" fontId="58" fillId="0" borderId="0" xfId="0" applyFont="1" applyAlignment="1">
      <alignment horizontal="left" vertical="top" wrapText="1"/>
    </xf>
    <xf numFmtId="0" fontId="58" fillId="0" borderId="0" xfId="0" applyFont="1" applyAlignment="1">
      <alignment horizontal="center" vertical="center" wrapText="1"/>
    </xf>
    <xf numFmtId="168" fontId="14" fillId="0" borderId="7" xfId="0" applyNumberFormat="1" applyFont="1" applyBorder="1" applyAlignment="1">
      <alignment horizontal="right" vertical="top" shrinkToFit="1"/>
    </xf>
    <xf numFmtId="2" fontId="57" fillId="0" borderId="7" xfId="0" applyNumberFormat="1" applyFont="1" applyBorder="1" applyAlignment="1">
      <alignment horizontal="right" vertical="top" shrinkToFit="1"/>
    </xf>
    <xf numFmtId="169" fontId="14" fillId="0" borderId="7" xfId="0" applyNumberFormat="1" applyFont="1" applyBorder="1" applyAlignment="1">
      <alignment horizontal="right" vertical="top" shrinkToFit="1"/>
    </xf>
    <xf numFmtId="1" fontId="62" fillId="0" borderId="16" xfId="0" applyNumberFormat="1" applyFont="1" applyBorder="1" applyAlignment="1">
      <alignment horizontal="center" vertical="center" shrinkToFit="1"/>
    </xf>
    <xf numFmtId="0" fontId="9" fillId="5" borderId="81" xfId="0" applyFont="1" applyFill="1" applyBorder="1" applyAlignment="1">
      <alignment horizontal="center" vertical="center" wrapText="1"/>
    </xf>
    <xf numFmtId="164" fontId="10" fillId="5" borderId="27" xfId="1" applyFont="1" applyFill="1" applyBorder="1" applyAlignment="1">
      <alignment horizontal="center" vertical="center" shrinkToFit="1"/>
    </xf>
    <xf numFmtId="1" fontId="20" fillId="0" borderId="80" xfId="0" applyNumberFormat="1" applyFont="1" applyBorder="1" applyAlignment="1">
      <alignment horizontal="center" vertical="center" shrinkToFit="1"/>
    </xf>
    <xf numFmtId="0" fontId="58" fillId="0" borderId="80" xfId="0" applyFont="1" applyBorder="1" applyAlignment="1">
      <alignment horizontal="left" vertical="top" wrapText="1"/>
    </xf>
    <xf numFmtId="0" fontId="58" fillId="0" borderId="80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1" fontId="20" fillId="0" borderId="26" xfId="0" applyNumberFormat="1" applyFont="1" applyBorder="1" applyAlignment="1">
      <alignment horizontal="center" vertical="center" shrinkToFit="1"/>
    </xf>
    <xf numFmtId="0" fontId="58" fillId="0" borderId="26" xfId="0" applyFont="1" applyBorder="1" applyAlignment="1">
      <alignment horizontal="left" vertical="top" wrapText="1"/>
    </xf>
    <xf numFmtId="0" fontId="58" fillId="0" borderId="26" xfId="0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shrinkToFit="1"/>
    </xf>
    <xf numFmtId="164" fontId="10" fillId="0" borderId="26" xfId="1" applyFont="1" applyFill="1" applyBorder="1" applyAlignment="1">
      <alignment horizontal="center" vertical="center" shrinkToFit="1"/>
    </xf>
    <xf numFmtId="164" fontId="10" fillId="0" borderId="52" xfId="1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vertical="center" wrapText="1"/>
    </xf>
    <xf numFmtId="0" fontId="54" fillId="0" borderId="0" xfId="0" applyFont="1" applyAlignment="1">
      <alignment horizontal="left" vertical="top"/>
    </xf>
    <xf numFmtId="0" fontId="4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top"/>
    </xf>
    <xf numFmtId="0" fontId="55" fillId="0" borderId="16" xfId="0" applyFont="1" applyBorder="1" applyAlignment="1">
      <alignment horizontal="center" vertical="center"/>
    </xf>
    <xf numFmtId="164" fontId="11" fillId="11" borderId="44" xfId="1" applyFont="1" applyFill="1" applyBorder="1" applyAlignment="1">
      <alignment horizontal="center" vertical="center" wrapText="1"/>
    </xf>
    <xf numFmtId="164" fontId="0" fillId="6" borderId="34" xfId="1" applyFont="1" applyFill="1" applyBorder="1" applyAlignment="1">
      <alignment horizontal="left" wrapText="1"/>
    </xf>
    <xf numFmtId="164" fontId="0" fillId="6" borderId="19" xfId="1" applyFont="1" applyFill="1" applyBorder="1" applyAlignment="1">
      <alignment horizontal="left" wrapText="1"/>
    </xf>
    <xf numFmtId="164" fontId="0" fillId="6" borderId="24" xfId="1" applyFont="1" applyFill="1" applyBorder="1" applyAlignment="1">
      <alignment horizontal="left" wrapText="1"/>
    </xf>
    <xf numFmtId="164" fontId="10" fillId="0" borderId="16" xfId="1" applyFont="1" applyBorder="1" applyAlignment="1">
      <alignment horizontal="center" vertical="center" shrinkToFit="1"/>
    </xf>
    <xf numFmtId="164" fontId="0" fillId="0" borderId="0" xfId="1" applyFont="1" applyAlignment="1">
      <alignment horizontal="left" vertical="top"/>
    </xf>
    <xf numFmtId="164" fontId="0" fillId="0" borderId="0" xfId="1" applyFont="1" applyAlignment="1">
      <alignment vertical="top"/>
    </xf>
    <xf numFmtId="164" fontId="7" fillId="0" borderId="0" xfId="1" applyFont="1"/>
    <xf numFmtId="164" fontId="14" fillId="0" borderId="0" xfId="1" applyFont="1" applyAlignment="1">
      <alignment vertical="top"/>
    </xf>
    <xf numFmtId="0" fontId="6" fillId="0" borderId="8" xfId="0" applyFont="1" applyBorder="1" applyAlignment="1">
      <alignment horizontal="center" vertical="center" wrapText="1"/>
    </xf>
    <xf numFmtId="10" fontId="7" fillId="0" borderId="10" xfId="0" applyNumberFormat="1" applyFont="1" applyBorder="1" applyAlignment="1">
      <alignment horizontal="left" vertical="center" shrinkToFit="1"/>
    </xf>
    <xf numFmtId="0" fontId="62" fillId="0" borderId="16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8" borderId="34" xfId="0" applyFill="1" applyBorder="1" applyAlignment="1">
      <alignment horizontal="left" vertical="top" wrapText="1"/>
    </xf>
    <xf numFmtId="0" fontId="31" fillId="0" borderId="16" xfId="0" applyFont="1" applyBorder="1" applyAlignment="1">
      <alignment horizontal="left" vertical="top" wrapText="1"/>
    </xf>
    <xf numFmtId="0" fontId="0" fillId="6" borderId="24" xfId="0" applyFill="1" applyBorder="1" applyAlignment="1">
      <alignment horizontal="left" vertical="center" wrapText="1"/>
    </xf>
    <xf numFmtId="0" fontId="8" fillId="6" borderId="24" xfId="0" applyFont="1" applyFill="1" applyBorder="1" applyAlignment="1">
      <alignment horizontal="left" vertical="center" wrapText="1"/>
    </xf>
    <xf numFmtId="164" fontId="0" fillId="6" borderId="24" xfId="1" applyFont="1" applyFill="1" applyBorder="1" applyAlignment="1">
      <alignment horizontal="left" vertical="center" wrapText="1"/>
    </xf>
    <xf numFmtId="164" fontId="12" fillId="6" borderId="25" xfId="1" applyFont="1" applyFill="1" applyBorder="1" applyAlignment="1">
      <alignment horizontal="right" vertical="center" shrinkToFit="1"/>
    </xf>
    <xf numFmtId="0" fontId="31" fillId="0" borderId="80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left" vertical="top" wrapText="1"/>
    </xf>
    <xf numFmtId="0" fontId="31" fillId="0" borderId="78" xfId="0" applyFont="1" applyBorder="1" applyAlignment="1">
      <alignment horizontal="left" vertical="top" wrapText="1"/>
    </xf>
    <xf numFmtId="0" fontId="31" fillId="0" borderId="42" xfId="0" applyFont="1" applyBorder="1" applyAlignment="1">
      <alignment horizontal="left" vertical="top" wrapText="1"/>
    </xf>
    <xf numFmtId="0" fontId="31" fillId="0" borderId="78" xfId="0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0" fillId="8" borderId="35" xfId="0" applyFill="1" applyBorder="1" applyAlignment="1">
      <alignment horizontal="center" vertical="center"/>
    </xf>
    <xf numFmtId="0" fontId="31" fillId="0" borderId="92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82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" fillId="11" borderId="48" xfId="0" applyFont="1" applyFill="1" applyBorder="1" applyAlignment="1">
      <alignment horizontal="center" vertical="center" wrapText="1"/>
    </xf>
    <xf numFmtId="0" fontId="31" fillId="0" borderId="91" xfId="0" applyFont="1" applyBorder="1" applyAlignment="1">
      <alignment horizontal="center" vertical="center" wrapText="1"/>
    </xf>
    <xf numFmtId="0" fontId="31" fillId="0" borderId="81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1" fillId="11" borderId="81" xfId="0" applyFont="1" applyFill="1" applyBorder="1" applyAlignment="1">
      <alignment horizontal="center" vertical="center" wrapText="1"/>
    </xf>
    <xf numFmtId="0" fontId="31" fillId="0" borderId="79" xfId="0" applyFont="1" applyBorder="1" applyAlignment="1">
      <alignment horizontal="center" vertical="center" wrapText="1"/>
    </xf>
    <xf numFmtId="2" fontId="0" fillId="8" borderId="34" xfId="0" applyNumberFormat="1" applyFill="1" applyBorder="1" applyAlignment="1">
      <alignment horizontal="center" vertical="center"/>
    </xf>
    <xf numFmtId="2" fontId="31" fillId="0" borderId="78" xfId="0" applyNumberFormat="1" applyFont="1" applyBorder="1" applyAlignment="1">
      <alignment horizontal="center" vertical="center" wrapText="1"/>
    </xf>
    <xf numFmtId="2" fontId="31" fillId="0" borderId="16" xfId="0" applyNumberFormat="1" applyFont="1" applyBorder="1" applyAlignment="1">
      <alignment horizontal="center" vertical="center" wrapText="1"/>
    </xf>
    <xf numFmtId="2" fontId="31" fillId="0" borderId="42" xfId="0" applyNumberFormat="1" applyFont="1" applyBorder="1" applyAlignment="1">
      <alignment horizontal="center" vertical="center" wrapText="1"/>
    </xf>
    <xf numFmtId="2" fontId="31" fillId="0" borderId="26" xfId="0" applyNumberFormat="1" applyFont="1" applyBorder="1" applyAlignment="1">
      <alignment horizontal="center" vertical="center" wrapText="1"/>
    </xf>
    <xf numFmtId="2" fontId="31" fillId="0" borderId="8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8" borderId="3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3" fillId="2" borderId="33" xfId="0" applyFont="1" applyFill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vertical="center" wrapText="1"/>
    </xf>
    <xf numFmtId="0" fontId="43" fillId="2" borderId="3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4" fillId="0" borderId="4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8" borderId="33" xfId="0" applyFill="1" applyBorder="1" applyAlignment="1">
      <alignment horizontal="left" wrapText="1"/>
    </xf>
    <xf numFmtId="0" fontId="0" fillId="8" borderId="34" xfId="0" applyFill="1" applyBorder="1" applyAlignment="1">
      <alignment horizontal="left" wrapText="1"/>
    </xf>
    <xf numFmtId="0" fontId="0" fillId="8" borderId="35" xfId="0" applyFill="1" applyBorder="1" applyAlignment="1">
      <alignment horizontal="left" wrapText="1"/>
    </xf>
    <xf numFmtId="0" fontId="0" fillId="0" borderId="2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5" fillId="0" borderId="8" xfId="0" applyFont="1" applyBorder="1" applyAlignment="1">
      <alignment horizontal="left" vertical="center" wrapText="1" indent="3"/>
    </xf>
    <xf numFmtId="0" fontId="5" fillId="0" borderId="9" xfId="0" applyFont="1" applyBorder="1" applyAlignment="1">
      <alignment horizontal="left" vertical="center" wrapText="1" indent="3"/>
    </xf>
    <xf numFmtId="0" fontId="5" fillId="0" borderId="10" xfId="0" applyFont="1" applyBorder="1" applyAlignment="1">
      <alignment horizontal="left" vertical="center" wrapText="1" indent="3"/>
    </xf>
    <xf numFmtId="10" fontId="7" fillId="0" borderId="15" xfId="0" applyNumberFormat="1" applyFont="1" applyBorder="1" applyAlignment="1">
      <alignment horizontal="left" vertical="top" indent="2" shrinkToFit="1"/>
    </xf>
    <xf numFmtId="10" fontId="7" fillId="0" borderId="13" xfId="0" applyNumberFormat="1" applyFont="1" applyBorder="1" applyAlignment="1">
      <alignment horizontal="left" vertical="top" indent="2" shrinkToFit="1"/>
    </xf>
    <xf numFmtId="164" fontId="4" fillId="14" borderId="33" xfId="1" applyFont="1" applyFill="1" applyBorder="1" applyAlignment="1">
      <alignment horizontal="left" wrapText="1"/>
    </xf>
    <xf numFmtId="164" fontId="4" fillId="14" borderId="35" xfId="1" applyFont="1" applyFill="1" applyBorder="1" applyAlignment="1">
      <alignment horizontal="left" wrapText="1"/>
    </xf>
    <xf numFmtId="0" fontId="4" fillId="10" borderId="33" xfId="0" applyFont="1" applyFill="1" applyBorder="1" applyAlignment="1">
      <alignment horizontal="right" wrapText="1"/>
    </xf>
    <xf numFmtId="0" fontId="4" fillId="10" borderId="34" xfId="0" applyFont="1" applyFill="1" applyBorder="1" applyAlignment="1">
      <alignment horizontal="right" wrapText="1"/>
    </xf>
    <xf numFmtId="0" fontId="4" fillId="10" borderId="50" xfId="0" applyFont="1" applyFill="1" applyBorder="1" applyAlignment="1">
      <alignment horizontal="right" wrapText="1"/>
    </xf>
    <xf numFmtId="164" fontId="3" fillId="0" borderId="42" xfId="1" applyFont="1" applyFill="1" applyBorder="1" applyAlignment="1">
      <alignment horizontal="left" shrinkToFit="1"/>
    </xf>
    <xf numFmtId="164" fontId="3" fillId="0" borderId="26" xfId="1" applyFont="1" applyFill="1" applyBorder="1" applyAlignment="1">
      <alignment horizontal="left" shrinkToFit="1"/>
    </xf>
    <xf numFmtId="164" fontId="3" fillId="0" borderId="16" xfId="1" applyFont="1" applyFill="1" applyBorder="1" applyAlignment="1">
      <alignment horizontal="left" shrinkToFit="1"/>
    </xf>
    <xf numFmtId="0" fontId="2" fillId="0" borderId="42" xfId="0" applyFont="1" applyBorder="1" applyAlignment="1">
      <alignment wrapText="1"/>
    </xf>
    <xf numFmtId="0" fontId="38" fillId="9" borderId="18" xfId="0" applyFont="1" applyFill="1" applyBorder="1" applyAlignment="1">
      <alignment horizontal="center" vertical="center" wrapText="1"/>
    </xf>
    <xf numFmtId="0" fontId="38" fillId="9" borderId="34" xfId="0" applyFont="1" applyFill="1" applyBorder="1" applyAlignment="1">
      <alignment horizontal="center" vertical="center" wrapText="1"/>
    </xf>
    <xf numFmtId="0" fontId="38" fillId="9" borderId="3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4" fontId="4" fillId="0" borderId="33" xfId="1" applyFont="1" applyFill="1" applyBorder="1" applyAlignment="1">
      <alignment horizontal="center" vertical="top" wrapText="1"/>
    </xf>
    <xf numFmtId="164" fontId="4" fillId="0" borderId="35" xfId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5" fillId="0" borderId="8" xfId="0" applyFont="1" applyBorder="1" applyAlignment="1">
      <alignment horizontal="left" vertical="top" wrapText="1" indent="3"/>
    </xf>
    <xf numFmtId="0" fontId="5" fillId="0" borderId="9" xfId="0" applyFont="1" applyBorder="1" applyAlignment="1">
      <alignment horizontal="left" vertical="top" wrapText="1" indent="3"/>
    </xf>
    <xf numFmtId="0" fontId="5" fillId="0" borderId="10" xfId="0" applyFont="1" applyBorder="1" applyAlignment="1">
      <alignment horizontal="left" vertical="top" wrapText="1" indent="3"/>
    </xf>
    <xf numFmtId="0" fontId="37" fillId="0" borderId="46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0" fillId="7" borderId="36" xfId="0" applyFill="1" applyBorder="1" applyAlignment="1">
      <alignment horizontal="left" wrapText="1"/>
    </xf>
    <xf numFmtId="0" fontId="0" fillId="7" borderId="15" xfId="0" applyFill="1" applyBorder="1" applyAlignment="1">
      <alignment horizontal="left" wrapText="1"/>
    </xf>
    <xf numFmtId="0" fontId="0" fillId="7" borderId="37" xfId="0" applyFill="1" applyBorder="1" applyAlignment="1">
      <alignment horizontal="left" wrapText="1"/>
    </xf>
    <xf numFmtId="0" fontId="0" fillId="7" borderId="21" xfId="0" applyFill="1" applyBorder="1" applyAlignment="1">
      <alignment horizontal="left" wrapText="1"/>
    </xf>
    <xf numFmtId="0" fontId="0" fillId="7" borderId="0" xfId="0" applyFill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43" fillId="10" borderId="33" xfId="0" applyFont="1" applyFill="1" applyBorder="1" applyAlignment="1">
      <alignment horizontal="center" vertical="center" wrapText="1"/>
    </xf>
    <xf numFmtId="0" fontId="43" fillId="10" borderId="34" xfId="0" applyFont="1" applyFill="1" applyBorder="1" applyAlignment="1">
      <alignment horizontal="center" vertical="center" wrapText="1"/>
    </xf>
    <xf numFmtId="0" fontId="43" fillId="10" borderId="35" xfId="0" applyFont="1" applyFill="1" applyBorder="1" applyAlignment="1">
      <alignment horizontal="center" vertical="center" wrapText="1"/>
    </xf>
    <xf numFmtId="0" fontId="38" fillId="9" borderId="33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top" wrapText="1"/>
    </xf>
    <xf numFmtId="0" fontId="11" fillId="4" borderId="69" xfId="0" applyFont="1" applyFill="1" applyBorder="1" applyAlignment="1">
      <alignment horizontal="center" vertical="top" wrapText="1"/>
    </xf>
    <xf numFmtId="0" fontId="11" fillId="4" borderId="26" xfId="0" applyFont="1" applyFill="1" applyBorder="1" applyAlignment="1">
      <alignment horizontal="center" vertical="top" wrapText="1"/>
    </xf>
    <xf numFmtId="0" fontId="11" fillId="4" borderId="52" xfId="0" applyFon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center" vertical="top" wrapText="1"/>
    </xf>
    <xf numFmtId="0" fontId="11" fillId="4" borderId="84" xfId="0" applyFont="1" applyFill="1" applyBorder="1" applyAlignment="1">
      <alignment horizontal="center" vertical="top" wrapText="1"/>
    </xf>
    <xf numFmtId="0" fontId="11" fillId="4" borderId="85" xfId="0" applyFont="1" applyFill="1" applyBorder="1" applyAlignment="1">
      <alignment horizontal="center" vertical="top" wrapText="1"/>
    </xf>
    <xf numFmtId="0" fontId="11" fillId="4" borderId="86" xfId="0" applyFont="1" applyFill="1" applyBorder="1" applyAlignment="1">
      <alignment horizontal="center" vertical="top" wrapText="1"/>
    </xf>
    <xf numFmtId="0" fontId="31" fillId="5" borderId="81" xfId="0" applyFont="1" applyFill="1" applyBorder="1" applyAlignment="1">
      <alignment horizontal="center" vertical="top" wrapText="1"/>
    </xf>
    <xf numFmtId="0" fontId="31" fillId="5" borderId="16" xfId="0" applyFont="1" applyFill="1" applyBorder="1" applyAlignment="1">
      <alignment horizontal="center" vertical="top" wrapText="1"/>
    </xf>
    <xf numFmtId="0" fontId="31" fillId="5" borderId="27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left" vertical="top" wrapText="1"/>
    </xf>
    <xf numFmtId="0" fontId="1" fillId="11" borderId="27" xfId="0" applyFont="1" applyFill="1" applyBorder="1" applyAlignment="1">
      <alignment horizontal="left" vertical="top" wrapText="1"/>
    </xf>
    <xf numFmtId="0" fontId="1" fillId="11" borderId="49" xfId="0" applyFont="1" applyFill="1" applyBorder="1" applyAlignment="1">
      <alignment horizontal="left" vertical="top" wrapText="1"/>
    </xf>
    <xf numFmtId="0" fontId="1" fillId="11" borderId="54" xfId="0" applyFont="1" applyFill="1" applyBorder="1" applyAlignment="1">
      <alignment horizontal="left" vertical="top" wrapText="1"/>
    </xf>
    <xf numFmtId="0" fontId="31" fillId="5" borderId="81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horizontal="center" vertical="center" wrapText="1"/>
    </xf>
    <xf numFmtId="0" fontId="63" fillId="9" borderId="48" xfId="0" applyFont="1" applyFill="1" applyBorder="1" applyAlignment="1">
      <alignment horizontal="center" vertical="center" wrapText="1"/>
    </xf>
    <xf numFmtId="0" fontId="63" fillId="9" borderId="49" xfId="0" applyFont="1" applyFill="1" applyBorder="1" applyAlignment="1">
      <alignment horizontal="center" vertical="center" wrapText="1"/>
    </xf>
    <xf numFmtId="0" fontId="63" fillId="9" borderId="54" xfId="0" applyFont="1" applyFill="1" applyBorder="1" applyAlignment="1">
      <alignment horizontal="center" vertical="center" wrapText="1"/>
    </xf>
    <xf numFmtId="0" fontId="31" fillId="5" borderId="69" xfId="0" applyFont="1" applyFill="1" applyBorder="1" applyAlignment="1">
      <alignment horizontal="center" vertical="top" wrapText="1"/>
    </xf>
    <xf numFmtId="0" fontId="31" fillId="5" borderId="26" xfId="0" applyFont="1" applyFill="1" applyBorder="1" applyAlignment="1">
      <alignment horizontal="center" vertical="top" wrapText="1"/>
    </xf>
    <xf numFmtId="0" fontId="31" fillId="5" borderId="52" xfId="0" applyFont="1" applyFill="1" applyBorder="1" applyAlignment="1">
      <alignment horizontal="center" vertical="top" wrapText="1"/>
    </xf>
    <xf numFmtId="0" fontId="1" fillId="11" borderId="49" xfId="0" applyFont="1" applyFill="1" applyBorder="1" applyAlignment="1">
      <alignment horizontal="left" vertical="top"/>
    </xf>
    <xf numFmtId="0" fontId="1" fillId="11" borderId="54" xfId="0" applyFont="1" applyFill="1" applyBorder="1" applyAlignment="1">
      <alignment horizontal="left" vertical="top"/>
    </xf>
    <xf numFmtId="0" fontId="18" fillId="0" borderId="5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2" fillId="0" borderId="78" xfId="0" applyFont="1" applyBorder="1" applyAlignment="1">
      <alignment horizontal="left" wrapText="1"/>
    </xf>
    <xf numFmtId="0" fontId="4" fillId="0" borderId="19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1" fontId="30" fillId="0" borderId="33" xfId="7" applyNumberFormat="1" applyFont="1" applyBorder="1" applyAlignment="1">
      <alignment horizontal="center" vertical="center"/>
    </xf>
    <xf numFmtId="1" fontId="30" fillId="0" borderId="34" xfId="7" applyNumberFormat="1" applyFont="1" applyBorder="1" applyAlignment="1">
      <alignment horizontal="center" vertical="center"/>
    </xf>
    <xf numFmtId="1" fontId="30" fillId="0" borderId="35" xfId="7" applyNumberFormat="1" applyFont="1" applyBorder="1" applyAlignment="1">
      <alignment horizontal="center" vertical="center"/>
    </xf>
    <xf numFmtId="0" fontId="52" fillId="0" borderId="34" xfId="7" applyFont="1" applyBorder="1" applyAlignment="1">
      <alignment horizontal="left" vertical="center"/>
    </xf>
    <xf numFmtId="0" fontId="52" fillId="0" borderId="35" xfId="7" applyFont="1" applyBorder="1" applyAlignment="1">
      <alignment horizontal="left" vertical="center"/>
    </xf>
    <xf numFmtId="0" fontId="34" fillId="0" borderId="4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left" vertical="center" shrinkToFit="1"/>
    </xf>
    <xf numFmtId="10" fontId="7" fillId="0" borderId="13" xfId="0" applyNumberFormat="1" applyFont="1" applyBorder="1" applyAlignment="1">
      <alignment horizontal="left" vertical="center" shrinkToFit="1"/>
    </xf>
    <xf numFmtId="0" fontId="59" fillId="10" borderId="33" xfId="0" applyFont="1" applyFill="1" applyBorder="1" applyAlignment="1">
      <alignment horizontal="center" vertical="center" wrapText="1"/>
    </xf>
    <xf numFmtId="0" fontId="59" fillId="10" borderId="34" xfId="0" applyFont="1" applyFill="1" applyBorder="1" applyAlignment="1">
      <alignment horizontal="center" vertical="center" wrapText="1"/>
    </xf>
    <xf numFmtId="0" fontId="59" fillId="10" borderId="3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2" fontId="17" fillId="5" borderId="16" xfId="0" applyNumberFormat="1" applyFont="1" applyFill="1" applyBorder="1" applyAlignment="1">
      <alignment horizontal="center" vertical="top" shrinkToFit="1"/>
    </xf>
    <xf numFmtId="2" fontId="17" fillId="5" borderId="27" xfId="0" applyNumberFormat="1" applyFont="1" applyFill="1" applyBorder="1" applyAlignment="1">
      <alignment horizontal="center" vertical="top" shrinkToFi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2" fontId="14" fillId="0" borderId="16" xfId="0" applyNumberFormat="1" applyFont="1" applyBorder="1" applyAlignment="1">
      <alignment horizontal="center" vertical="top" shrinkToFit="1"/>
    </xf>
    <xf numFmtId="2" fontId="14" fillId="0" borderId="27" xfId="0" applyNumberFormat="1" applyFont="1" applyBorder="1" applyAlignment="1">
      <alignment horizontal="center" vertical="top" shrinkToFit="1"/>
    </xf>
    <xf numFmtId="0" fontId="0" fillId="0" borderId="2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2" xfId="0" applyBorder="1" applyAlignment="1">
      <alignment horizontal="center" wrapText="1"/>
    </xf>
    <xf numFmtId="0" fontId="5" fillId="5" borderId="8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28" fillId="0" borderId="84" xfId="7" applyBorder="1" applyAlignment="1">
      <alignment vertical="center"/>
    </xf>
    <xf numFmtId="0" fontId="28" fillId="0" borderId="85" xfId="7" applyBorder="1" applyAlignment="1">
      <alignment vertical="center"/>
    </xf>
    <xf numFmtId="0" fontId="28" fillId="0" borderId="86" xfId="7" applyBorder="1" applyAlignment="1">
      <alignment vertical="center"/>
    </xf>
    <xf numFmtId="0" fontId="28" fillId="0" borderId="84" xfId="7" applyBorder="1" applyAlignment="1">
      <alignment horizontal="center"/>
    </xf>
    <xf numFmtId="0" fontId="28" fillId="0" borderId="85" xfId="7" applyBorder="1" applyAlignment="1">
      <alignment horizontal="center"/>
    </xf>
    <xf numFmtId="0" fontId="28" fillId="0" borderId="86" xfId="7" applyBorder="1" applyAlignment="1">
      <alignment horizontal="center"/>
    </xf>
    <xf numFmtId="0" fontId="53" fillId="0" borderId="0" xfId="7" applyFont="1" applyAlignment="1">
      <alignment horizontal="right" vertical="center"/>
    </xf>
    <xf numFmtId="0" fontId="52" fillId="0" borderId="87" xfId="7" applyFont="1" applyBorder="1" applyAlignment="1">
      <alignment horizontal="center" vertical="center"/>
    </xf>
    <xf numFmtId="0" fontId="52" fillId="0" borderId="0" xfId="7" applyFont="1" applyAlignment="1">
      <alignment horizontal="left" vertical="center"/>
    </xf>
    <xf numFmtId="40" fontId="52" fillId="0" borderId="0" xfId="7" applyNumberFormat="1" applyFont="1" applyAlignment="1">
      <alignment horizontal="center" vertical="center"/>
    </xf>
    <xf numFmtId="0" fontId="5" fillId="0" borderId="2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5" fillId="6" borderId="53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0" fontId="19" fillId="14" borderId="48" xfId="0" applyNumberFormat="1" applyFont="1" applyFill="1" applyBorder="1" applyAlignment="1">
      <alignment horizontal="center" vertical="center" shrinkToFit="1"/>
    </xf>
    <xf numFmtId="10" fontId="19" fillId="14" borderId="49" xfId="0" applyNumberFormat="1" applyFont="1" applyFill="1" applyBorder="1" applyAlignment="1">
      <alignment horizontal="center" vertical="center" shrinkToFit="1"/>
    </xf>
    <xf numFmtId="10" fontId="19" fillId="14" borderId="54" xfId="0" applyNumberFormat="1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10" borderId="53" xfId="0" applyFont="1" applyFill="1" applyBorder="1" applyAlignment="1">
      <alignment horizontal="center" vertical="top" wrapText="1"/>
    </xf>
    <xf numFmtId="0" fontId="5" fillId="10" borderId="9" xfId="0" applyFont="1" applyFill="1" applyBorder="1" applyAlignment="1">
      <alignment horizontal="center" vertical="top" wrapText="1"/>
    </xf>
    <xf numFmtId="0" fontId="5" fillId="10" borderId="60" xfId="0" applyFont="1" applyFill="1" applyBorder="1" applyAlignment="1">
      <alignment horizontal="center" vertical="top" wrapText="1"/>
    </xf>
    <xf numFmtId="0" fontId="0" fillId="0" borderId="36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38" fillId="9" borderId="57" xfId="0" applyFont="1" applyFill="1" applyBorder="1" applyAlignment="1">
      <alignment horizontal="center" vertical="center" wrapText="1"/>
    </xf>
    <xf numFmtId="0" fontId="38" fillId="9" borderId="58" xfId="0" applyFont="1" applyFill="1" applyBorder="1" applyAlignment="1">
      <alignment horizontal="center" vertical="center" wrapText="1"/>
    </xf>
    <xf numFmtId="0" fontId="38" fillId="9" borderId="59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left" wrapText="1"/>
    </xf>
    <xf numFmtId="0" fontId="0" fillId="8" borderId="19" xfId="0" applyFill="1" applyBorder="1" applyAlignment="1">
      <alignment horizontal="left" wrapText="1"/>
    </xf>
    <xf numFmtId="0" fontId="0" fillId="8" borderId="20" xfId="0" applyFill="1" applyBorder="1" applyAlignment="1">
      <alignment horizontal="left" wrapText="1"/>
    </xf>
    <xf numFmtId="0" fontId="0" fillId="0" borderId="55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46" fillId="10" borderId="33" xfId="0" applyFont="1" applyFill="1" applyBorder="1" applyAlignment="1">
      <alignment horizontal="center" vertical="top" wrapText="1"/>
    </xf>
    <xf numFmtId="0" fontId="46" fillId="10" borderId="34" xfId="0" applyFont="1" applyFill="1" applyBorder="1" applyAlignment="1">
      <alignment horizontal="center" vertical="top" wrapText="1"/>
    </xf>
    <xf numFmtId="0" fontId="46" fillId="10" borderId="35" xfId="0" applyFont="1" applyFill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 indent="5"/>
    </xf>
    <xf numFmtId="0" fontId="13" fillId="0" borderId="9" xfId="0" applyFont="1" applyBorder="1" applyAlignment="1">
      <alignment horizontal="left" vertical="top" wrapText="1" indent="5"/>
    </xf>
    <xf numFmtId="0" fontId="13" fillId="0" borderId="60" xfId="0" applyFont="1" applyBorder="1" applyAlignment="1">
      <alignment horizontal="left" vertical="top" wrapText="1" indent="5"/>
    </xf>
    <xf numFmtId="0" fontId="0" fillId="0" borderId="6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6" xfId="0" applyBorder="1" applyAlignment="1">
      <alignment horizontal="left" wrapText="1"/>
    </xf>
    <xf numFmtId="0" fontId="5" fillId="3" borderId="53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  <xf numFmtId="0" fontId="5" fillId="3" borderId="60" xfId="0" applyFont="1" applyFill="1" applyBorder="1" applyAlignment="1">
      <alignment horizontal="center" vertical="top" wrapText="1"/>
    </xf>
    <xf numFmtId="0" fontId="13" fillId="0" borderId="53" xfId="0" applyFont="1" applyBorder="1" applyAlignment="1">
      <alignment horizontal="left" vertical="top" wrapText="1" indent="8"/>
    </xf>
    <xf numFmtId="0" fontId="13" fillId="0" borderId="10" xfId="0" applyFont="1" applyBorder="1" applyAlignment="1">
      <alignment horizontal="left" vertical="top" wrapText="1" indent="8"/>
    </xf>
    <xf numFmtId="0" fontId="5" fillId="0" borderId="53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27" fillId="0" borderId="61" xfId="0" applyFont="1" applyBorder="1" applyAlignment="1">
      <alignment horizontal="left" wrapText="1"/>
    </xf>
    <xf numFmtId="0" fontId="27" fillId="0" borderId="2" xfId="0" applyFont="1" applyBorder="1" applyAlignment="1">
      <alignment horizontal="left" wrapText="1"/>
    </xf>
    <xf numFmtId="0" fontId="27" fillId="0" borderId="56" xfId="0" applyFont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9" fillId="10" borderId="33" xfId="0" applyFont="1" applyFill="1" applyBorder="1" applyAlignment="1">
      <alignment horizontal="center" vertical="top" wrapText="1"/>
    </xf>
    <xf numFmtId="0" fontId="59" fillId="10" borderId="34" xfId="0" applyFont="1" applyFill="1" applyBorder="1" applyAlignment="1">
      <alignment horizontal="center" vertical="top" wrapText="1"/>
    </xf>
    <xf numFmtId="0" fontId="59" fillId="10" borderId="35" xfId="0" applyFont="1" applyFill="1" applyBorder="1" applyAlignment="1">
      <alignment horizontal="center" vertical="top" wrapText="1"/>
    </xf>
    <xf numFmtId="0" fontId="61" fillId="0" borderId="6" xfId="0" applyFont="1" applyBorder="1" applyAlignment="1">
      <alignment horizontal="center" vertical="top" wrapText="1"/>
    </xf>
    <xf numFmtId="0" fontId="61" fillId="0" borderId="3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46" fillId="10" borderId="33" xfId="0" applyFont="1" applyFill="1" applyBorder="1" applyAlignment="1">
      <alignment horizontal="center" vertical="center" wrapText="1"/>
    </xf>
    <xf numFmtId="0" fontId="46" fillId="10" borderId="34" xfId="0" applyFont="1" applyFill="1" applyBorder="1" applyAlignment="1">
      <alignment horizontal="center" vertical="center" wrapText="1"/>
    </xf>
    <xf numFmtId="0" fontId="46" fillId="10" borderId="35" xfId="0" applyFont="1" applyFill="1" applyBorder="1" applyAlignment="1">
      <alignment horizontal="center" vertical="center" wrapText="1"/>
    </xf>
    <xf numFmtId="0" fontId="1" fillId="10" borderId="33" xfId="0" applyFont="1" applyFill="1" applyBorder="1" applyAlignment="1">
      <alignment horizontal="left" wrapText="1"/>
    </xf>
    <xf numFmtId="0" fontId="1" fillId="10" borderId="34" xfId="0" applyFont="1" applyFill="1" applyBorder="1" applyAlignment="1">
      <alignment horizontal="left" wrapText="1"/>
    </xf>
    <xf numFmtId="0" fontId="1" fillId="10" borderId="76" xfId="0" applyFont="1" applyFill="1" applyBorder="1" applyAlignment="1">
      <alignment horizontal="left" wrapText="1"/>
    </xf>
    <xf numFmtId="164" fontId="33" fillId="10" borderId="77" xfId="1" applyFont="1" applyFill="1" applyBorder="1" applyAlignment="1">
      <alignment shrinkToFit="1"/>
    </xf>
    <xf numFmtId="164" fontId="33" fillId="10" borderId="35" xfId="1" applyFont="1" applyFill="1" applyBorder="1" applyAlignment="1">
      <alignment shrinkToFit="1"/>
    </xf>
    <xf numFmtId="0" fontId="1" fillId="15" borderId="33" xfId="0" applyFont="1" applyFill="1" applyBorder="1" applyAlignment="1">
      <alignment horizontal="center" vertical="center" wrapText="1"/>
    </xf>
    <xf numFmtId="0" fontId="1" fillId="15" borderId="34" xfId="0" applyFont="1" applyFill="1" applyBorder="1" applyAlignment="1">
      <alignment horizontal="center" vertical="center" wrapText="1"/>
    </xf>
    <xf numFmtId="0" fontId="1" fillId="15" borderId="35" xfId="0" applyFont="1" applyFill="1" applyBorder="1" applyAlignment="1">
      <alignment horizontal="center" vertical="center" wrapText="1"/>
    </xf>
    <xf numFmtId="0" fontId="31" fillId="0" borderId="89" xfId="0" applyFont="1" applyBorder="1" applyAlignment="1">
      <alignment horizontal="left" wrapText="1"/>
    </xf>
    <xf numFmtId="0" fontId="31" fillId="0" borderId="90" xfId="0" applyFont="1" applyBorder="1" applyAlignment="1">
      <alignment horizontal="left" wrapText="1"/>
    </xf>
    <xf numFmtId="164" fontId="33" fillId="0" borderId="70" xfId="1" applyFont="1" applyFill="1" applyBorder="1" applyAlignment="1">
      <alignment shrinkToFit="1"/>
    </xf>
    <xf numFmtId="164" fontId="33" fillId="0" borderId="72" xfId="1" applyFont="1" applyFill="1" applyBorder="1" applyAlignment="1">
      <alignment shrinkToFit="1"/>
    </xf>
    <xf numFmtId="0" fontId="31" fillId="0" borderId="70" xfId="0" applyFont="1" applyBorder="1" applyAlignment="1">
      <alignment horizontal="left" wrapText="1"/>
    </xf>
    <xf numFmtId="0" fontId="31" fillId="0" borderId="71" xfId="0" applyFont="1" applyBorder="1" applyAlignment="1">
      <alignment horizontal="left" wrapText="1"/>
    </xf>
    <xf numFmtId="0" fontId="38" fillId="9" borderId="23" xfId="0" applyFont="1" applyFill="1" applyBorder="1" applyAlignment="1">
      <alignment horizontal="center" vertical="center" wrapText="1"/>
    </xf>
    <xf numFmtId="0" fontId="38" fillId="9" borderId="24" xfId="0" applyFont="1" applyFill="1" applyBorder="1" applyAlignment="1">
      <alignment horizontal="center" vertical="center" wrapText="1"/>
    </xf>
    <xf numFmtId="164" fontId="1" fillId="14" borderId="33" xfId="1" applyFont="1" applyFill="1" applyBorder="1" applyAlignment="1">
      <alignment horizontal="right" wrapText="1"/>
    </xf>
    <xf numFmtId="164" fontId="1" fillId="14" borderId="34" xfId="1" applyFont="1" applyFill="1" applyBorder="1" applyAlignment="1">
      <alignment horizontal="right" wrapText="1"/>
    </xf>
    <xf numFmtId="164" fontId="1" fillId="14" borderId="35" xfId="1" applyFont="1" applyFill="1" applyBorder="1" applyAlignment="1">
      <alignment horizontal="right" wrapText="1"/>
    </xf>
    <xf numFmtId="0" fontId="0" fillId="8" borderId="21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0" fontId="47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left" vertical="top" wrapText="1"/>
    </xf>
    <xf numFmtId="0" fontId="0" fillId="0" borderId="65" xfId="0" applyBorder="1" applyAlignment="1">
      <alignment horizontal="left" vertical="top" wrapText="1"/>
    </xf>
    <xf numFmtId="0" fontId="8" fillId="0" borderId="66" xfId="0" applyFont="1" applyBorder="1" applyAlignment="1">
      <alignment horizontal="center" vertical="top" wrapText="1"/>
    </xf>
    <xf numFmtId="0" fontId="0" fillId="0" borderId="58" xfId="0" applyBorder="1" applyAlignment="1">
      <alignment horizontal="center" vertical="top" wrapText="1"/>
    </xf>
    <xf numFmtId="0" fontId="0" fillId="0" borderId="67" xfId="0" applyBorder="1" applyAlignment="1">
      <alignment horizontal="center" vertical="top" wrapText="1"/>
    </xf>
    <xf numFmtId="0" fontId="0" fillId="0" borderId="68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0" fontId="7" fillId="0" borderId="15" xfId="0" applyNumberFormat="1" applyFont="1" applyBorder="1" applyAlignment="1">
      <alignment horizontal="center" vertical="top" shrinkToFit="1"/>
    </xf>
    <xf numFmtId="10" fontId="7" fillId="0" borderId="13" xfId="0" applyNumberFormat="1" applyFont="1" applyBorder="1" applyAlignment="1">
      <alignment horizontal="center" vertical="top" shrinkToFit="1"/>
    </xf>
    <xf numFmtId="0" fontId="39" fillId="0" borderId="18" xfId="7" applyFont="1" applyBorder="1" applyAlignment="1">
      <alignment horizontal="center" vertical="center" wrapText="1"/>
    </xf>
    <xf numFmtId="0" fontId="48" fillId="0" borderId="19" xfId="7" applyFont="1" applyBorder="1" applyAlignment="1">
      <alignment horizontal="center" vertical="center" wrapText="1"/>
    </xf>
    <xf numFmtId="0" fontId="48" fillId="0" borderId="20" xfId="7" applyFont="1" applyBorder="1" applyAlignment="1">
      <alignment horizontal="center" vertical="center" wrapText="1"/>
    </xf>
    <xf numFmtId="0" fontId="48" fillId="0" borderId="21" xfId="7" applyFont="1" applyBorder="1" applyAlignment="1">
      <alignment horizontal="center" vertical="center" wrapText="1"/>
    </xf>
    <xf numFmtId="0" fontId="48" fillId="0" borderId="0" xfId="7" applyFont="1" applyAlignment="1">
      <alignment horizontal="center" vertical="center" wrapText="1"/>
    </xf>
    <xf numFmtId="0" fontId="48" fillId="0" borderId="22" xfId="7" applyFont="1" applyBorder="1" applyAlignment="1">
      <alignment horizontal="center" vertical="center" wrapText="1"/>
    </xf>
    <xf numFmtId="0" fontId="48" fillId="0" borderId="23" xfId="7" applyFont="1" applyBorder="1" applyAlignment="1">
      <alignment horizontal="center" vertical="center" wrapText="1"/>
    </xf>
    <xf numFmtId="0" fontId="48" fillId="0" borderId="24" xfId="7" applyFont="1" applyBorder="1" applyAlignment="1">
      <alignment horizontal="center" vertical="center" wrapText="1"/>
    </xf>
    <xf numFmtId="0" fontId="48" fillId="0" borderId="25" xfId="7" applyFont="1" applyBorder="1" applyAlignment="1">
      <alignment horizontal="center" vertical="center" wrapText="1"/>
    </xf>
    <xf numFmtId="0" fontId="28" fillId="13" borderId="18" xfId="7" applyFill="1" applyBorder="1" applyAlignment="1" applyProtection="1">
      <alignment horizontal="left" vertical="justify"/>
      <protection locked="0"/>
    </xf>
    <xf numFmtId="0" fontId="28" fillId="13" borderId="19" xfId="7" applyFill="1" applyBorder="1" applyAlignment="1" applyProtection="1">
      <alignment horizontal="left" vertical="justify"/>
      <protection locked="0"/>
    </xf>
    <xf numFmtId="0" fontId="28" fillId="13" borderId="20" xfId="7" applyFill="1" applyBorder="1" applyAlignment="1" applyProtection="1">
      <alignment horizontal="left" vertical="justify"/>
      <protection locked="0"/>
    </xf>
    <xf numFmtId="0" fontId="28" fillId="13" borderId="21" xfId="7" applyFill="1" applyBorder="1" applyAlignment="1" applyProtection="1">
      <alignment horizontal="left" vertical="justify"/>
      <protection locked="0"/>
    </xf>
    <xf numFmtId="0" fontId="28" fillId="13" borderId="0" xfId="7" applyFill="1" applyAlignment="1" applyProtection="1">
      <alignment horizontal="left" vertical="justify"/>
      <protection locked="0"/>
    </xf>
    <xf numFmtId="0" fontId="28" fillId="13" borderId="22" xfId="7" applyFill="1" applyBorder="1" applyAlignment="1" applyProtection="1">
      <alignment horizontal="left" vertical="justify"/>
      <protection locked="0"/>
    </xf>
    <xf numFmtId="0" fontId="28" fillId="13" borderId="21" xfId="7" applyFill="1" applyBorder="1" applyAlignment="1" applyProtection="1">
      <alignment horizontal="left" vertical="center"/>
      <protection locked="0"/>
    </xf>
    <xf numFmtId="0" fontId="28" fillId="13" borderId="0" xfId="7" applyFill="1" applyAlignment="1" applyProtection="1">
      <alignment horizontal="left" vertical="center"/>
      <protection locked="0"/>
    </xf>
    <xf numFmtId="0" fontId="28" fillId="13" borderId="22" xfId="7" applyFill="1" applyBorder="1" applyAlignment="1" applyProtection="1">
      <alignment horizontal="left" vertical="center"/>
      <protection locked="0"/>
    </xf>
    <xf numFmtId="0" fontId="28" fillId="13" borderId="23" xfId="7" applyFill="1" applyBorder="1" applyAlignment="1" applyProtection="1">
      <alignment horizontal="left" vertical="center"/>
      <protection locked="0"/>
    </xf>
    <xf numFmtId="0" fontId="28" fillId="13" borderId="24" xfId="7" applyFill="1" applyBorder="1" applyAlignment="1" applyProtection="1">
      <alignment horizontal="left" vertical="center"/>
      <protection locked="0"/>
    </xf>
    <xf numFmtId="0" fontId="28" fillId="13" borderId="25" xfId="7" applyFill="1" applyBorder="1" applyAlignment="1" applyProtection="1">
      <alignment horizontal="left" vertical="center"/>
      <protection locked="0"/>
    </xf>
    <xf numFmtId="0" fontId="4" fillId="0" borderId="42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9">
    <cellStyle name="Excel Built-in Excel Built-in Excel Built-in Excel Built-in Excel Built-in Excel Built-in Excel Built-in Separador de milhares 4" xfId="4" xr:uid="{C4FD67DD-0A3C-4050-8AB6-C940C0CD8C93}"/>
    <cellStyle name="Excel Built-in Normal" xfId="5" xr:uid="{CE869C29-8105-461A-815D-41EB46D6AE7C}"/>
    <cellStyle name="Moeda" xfId="1" builtinId="4"/>
    <cellStyle name="Normal" xfId="0" builtinId="0"/>
    <cellStyle name="Normal 147" xfId="16" xr:uid="{1F458419-07AD-4851-8270-00203DDCB37B}"/>
    <cellStyle name="Normal 155" xfId="12" xr:uid="{D7BB40D7-5787-46DB-BDB9-229F579985C4}"/>
    <cellStyle name="Normal 160" xfId="13" xr:uid="{558AA701-B3A3-4085-B241-4454DBC20615}"/>
    <cellStyle name="Normal 166" xfId="17" xr:uid="{6D80B532-6814-44C2-B781-59845B2A97B6}"/>
    <cellStyle name="Normal 173" xfId="18" xr:uid="{DC26A70C-264A-4BB6-A901-2C386890E19D}"/>
    <cellStyle name="Normal 2" xfId="3" xr:uid="{E7CEEB1B-9B6B-417D-A4CA-1614C6D3EE65}"/>
    <cellStyle name="Normal 2 2 2 2" xfId="7" xr:uid="{1EF8F02E-FB5F-4B5C-A5F1-80D75D4E4D59}"/>
    <cellStyle name="Normal 3 3" xfId="15" xr:uid="{9D6DD875-B349-4CA9-9CA5-A1B5271807C2}"/>
    <cellStyle name="Normal 73" xfId="14" xr:uid="{B76DABE8-97AA-40C0-8BAC-224BB791131C}"/>
    <cellStyle name="Porcentagem" xfId="2" builtinId="5"/>
    <cellStyle name="Separador de milhares 2" xfId="6" xr:uid="{0B04157E-478B-4348-901D-6E30739FD8A3}"/>
    <cellStyle name="Vírgula 13 2" xfId="11" xr:uid="{8E55CC2E-7EC9-4DFE-ADF8-3437024636F1}"/>
    <cellStyle name="Vírgula 4" xfId="8" xr:uid="{87840F20-0749-4784-AD0F-51BB0C389F64}"/>
    <cellStyle name="Vírgula 5 2 2 2" xfId="10" xr:uid="{A480AA53-1601-4D72-ACC8-72403F4B8B9C}"/>
    <cellStyle name="Vírgula 6 2 2 2" xfId="9" xr:uid="{8E0DB7F9-9403-4DEB-AC93-771135C95139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1C54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216001</xdr:colOff>
      <xdr:row>1</xdr:row>
      <xdr:rowOff>75442</xdr:rowOff>
    </xdr:from>
    <xdr:to>
      <xdr:col>1</xdr:col>
      <xdr:colOff>367300</xdr:colOff>
      <xdr:row>3</xdr:row>
      <xdr:rowOff>120840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781E958-79E3-45BF-BFD4-0FC3A6F8D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001" y="200252"/>
          <a:ext cx="571713" cy="551208"/>
        </a:xfrm>
        <a:prstGeom prst="rect">
          <a:avLst/>
        </a:prstGeom>
      </xdr:spPr>
    </xdr:pic>
    <xdr:clientData/>
  </xdr:twoCellAnchor>
  <xdr:twoCellAnchor editAs="oneCell">
    <xdr:from>
      <xdr:col>2</xdr:col>
      <xdr:colOff>3199703</xdr:colOff>
      <xdr:row>20</xdr:row>
      <xdr:rowOff>155602</xdr:rowOff>
    </xdr:from>
    <xdr:to>
      <xdr:col>7</xdr:col>
      <xdr:colOff>429201</xdr:colOff>
      <xdr:row>24</xdr:row>
      <xdr:rowOff>28450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7E1B1DD-045F-45CC-9975-A7CCBB3603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217893" y="3380964"/>
          <a:ext cx="2300739" cy="529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202863</xdr:colOff>
      <xdr:row>1</xdr:row>
      <xdr:rowOff>58035</xdr:rowOff>
    </xdr:from>
    <xdr:to>
      <xdr:col>1</xdr:col>
      <xdr:colOff>382737</xdr:colOff>
      <xdr:row>3</xdr:row>
      <xdr:rowOff>131352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FAD82CC-79D9-45EE-AA53-10A61845A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63" y="160612"/>
          <a:ext cx="568201" cy="556893"/>
        </a:xfrm>
        <a:prstGeom prst="rect">
          <a:avLst/>
        </a:prstGeom>
      </xdr:spPr>
    </xdr:pic>
    <xdr:clientData/>
  </xdr:twoCellAnchor>
  <xdr:twoCellAnchor editAs="oneCell">
    <xdr:from>
      <xdr:col>0</xdr:col>
      <xdr:colOff>226219</xdr:colOff>
      <xdr:row>1</xdr:row>
      <xdr:rowOff>93755</xdr:rowOff>
    </xdr:from>
    <xdr:to>
      <xdr:col>1</xdr:col>
      <xdr:colOff>329159</xdr:colOff>
      <xdr:row>3</xdr:row>
      <xdr:rowOff>111922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E32F786B-306A-4732-9393-5593A5B03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9" y="131855"/>
          <a:ext cx="493465" cy="503941"/>
        </a:xfrm>
        <a:prstGeom prst="rect">
          <a:avLst/>
        </a:prstGeom>
      </xdr:spPr>
    </xdr:pic>
    <xdr:clientData/>
  </xdr:twoCellAnchor>
  <xdr:twoCellAnchor editAs="oneCell">
    <xdr:from>
      <xdr:col>3</xdr:col>
      <xdr:colOff>321880</xdr:colOff>
      <xdr:row>70</xdr:row>
      <xdr:rowOff>78827</xdr:rowOff>
    </xdr:from>
    <xdr:to>
      <xdr:col>7</xdr:col>
      <xdr:colOff>803015</xdr:colOff>
      <xdr:row>73</xdr:row>
      <xdr:rowOff>115895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32F8D81-560E-4DE8-9542-E93FFE858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867604" y="15548741"/>
          <a:ext cx="2300739" cy="5297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263769</xdr:colOff>
      <xdr:row>1</xdr:row>
      <xdr:rowOff>117230</xdr:rowOff>
    </xdr:from>
    <xdr:to>
      <xdr:col>0</xdr:col>
      <xdr:colOff>826800</xdr:colOff>
      <xdr:row>5</xdr:row>
      <xdr:rowOff>21980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43D35A01-2FC5-4F9C-87DE-4738E0416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769" y="205153"/>
          <a:ext cx="563031" cy="578827"/>
        </a:xfrm>
        <a:prstGeom prst="rect">
          <a:avLst/>
        </a:prstGeom>
      </xdr:spPr>
    </xdr:pic>
    <xdr:clientData/>
  </xdr:twoCellAnchor>
  <xdr:twoCellAnchor editAs="oneCell">
    <xdr:from>
      <xdr:col>2</xdr:col>
      <xdr:colOff>1025011</xdr:colOff>
      <xdr:row>65</xdr:row>
      <xdr:rowOff>147044</xdr:rowOff>
    </xdr:from>
    <xdr:to>
      <xdr:col>4</xdr:col>
      <xdr:colOff>688058</xdr:colOff>
      <xdr:row>69</xdr:row>
      <xdr:rowOff>28987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BC548C7-F1A8-4187-BB20-2FC36B13FA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454011" y="16451216"/>
          <a:ext cx="2303771" cy="538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16927</xdr:colOff>
      <xdr:row>43</xdr:row>
      <xdr:rowOff>13644</xdr:rowOff>
    </xdr:from>
    <xdr:to>
      <xdr:col>7</xdr:col>
      <xdr:colOff>213668</xdr:colOff>
      <xdr:row>46</xdr:row>
      <xdr:rowOff>54458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F558A8A-F68D-480D-88D2-B4ADEAEBD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17427" y="6332989"/>
          <a:ext cx="2305379" cy="533486"/>
        </a:xfrm>
        <a:prstGeom prst="rect">
          <a:avLst/>
        </a:prstGeom>
      </xdr:spPr>
    </xdr:pic>
    <xdr:clientData/>
  </xdr:twoCellAnchor>
  <xdr:twoCellAnchor editAs="oneCell">
    <xdr:from>
      <xdr:col>0</xdr:col>
      <xdr:colOff>199943</xdr:colOff>
      <xdr:row>1</xdr:row>
      <xdr:rowOff>41203</xdr:rowOff>
    </xdr:from>
    <xdr:to>
      <xdr:col>1</xdr:col>
      <xdr:colOff>226683</xdr:colOff>
      <xdr:row>3</xdr:row>
      <xdr:rowOff>87616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109B4A00-2955-4547-823A-350E64D2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943" y="106893"/>
          <a:ext cx="493137" cy="506240"/>
        </a:xfrm>
        <a:prstGeom prst="rect">
          <a:avLst/>
        </a:prstGeom>
      </xdr:spPr>
    </xdr:pic>
    <xdr:clientData/>
  </xdr:twoCellAnchor>
  <xdr:twoCellAnchor>
    <xdr:from>
      <xdr:col>1</xdr:col>
      <xdr:colOff>175436</xdr:colOff>
      <xdr:row>30</xdr:row>
      <xdr:rowOff>105645</xdr:rowOff>
    </xdr:from>
    <xdr:to>
      <xdr:col>7</xdr:col>
      <xdr:colOff>39414</xdr:colOff>
      <xdr:row>33</xdr:row>
      <xdr:rowOff>39741</xdr:rowOff>
    </xdr:to>
    <xdr:sp macro="" textlink="">
      <xdr:nvSpPr>
        <xdr:cNvPr id="16" name="Retângulo de cantos arredondados 1">
          <a:extLst>
            <a:ext uri="{FF2B5EF4-FFF2-40B4-BE49-F238E27FC236}">
              <a16:creationId xmlns:a16="http://schemas.microsoft.com/office/drawing/2014/main" id="{C66A1AF4-7699-463B-B680-A4C1AF73ECA1}"/>
            </a:ext>
          </a:extLst>
        </xdr:cNvPr>
        <xdr:cNvSpPr/>
      </xdr:nvSpPr>
      <xdr:spPr>
        <a:xfrm>
          <a:off x="641833" y="4132421"/>
          <a:ext cx="5506719" cy="28225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131380</xdr:colOff>
      <xdr:row>1</xdr:row>
      <xdr:rowOff>45982</xdr:rowOff>
    </xdr:from>
    <xdr:to>
      <xdr:col>0</xdr:col>
      <xdr:colOff>642937</xdr:colOff>
      <xdr:row>2</xdr:row>
      <xdr:rowOff>190500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28FCCF3-75BE-4756-888B-B30F6F331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" y="112657"/>
          <a:ext cx="511557" cy="477893"/>
        </a:xfrm>
        <a:prstGeom prst="rect">
          <a:avLst/>
        </a:prstGeom>
      </xdr:spPr>
    </xdr:pic>
    <xdr:clientData/>
  </xdr:twoCellAnchor>
  <xdr:twoCellAnchor editAs="oneCell">
    <xdr:from>
      <xdr:col>2</xdr:col>
      <xdr:colOff>94019</xdr:colOff>
      <xdr:row>24</xdr:row>
      <xdr:rowOff>21761</xdr:rowOff>
    </xdr:from>
    <xdr:to>
      <xdr:col>5</xdr:col>
      <xdr:colOff>488075</xdr:colOff>
      <xdr:row>27</xdr:row>
      <xdr:rowOff>72792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BA0E602-7E0E-4582-BDC1-7B7F47048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55105" y="3516451"/>
          <a:ext cx="2305625" cy="5437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131380</xdr:colOff>
      <xdr:row>1</xdr:row>
      <xdr:rowOff>45982</xdr:rowOff>
    </xdr:from>
    <xdr:to>
      <xdr:col>0</xdr:col>
      <xdr:colOff>642937</xdr:colOff>
      <xdr:row>2</xdr:row>
      <xdr:rowOff>188226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1EEB981-3308-431A-B436-B4152C395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80" y="111672"/>
          <a:ext cx="511557" cy="499242"/>
        </a:xfrm>
        <a:prstGeom prst="rect">
          <a:avLst/>
        </a:prstGeom>
      </xdr:spPr>
    </xdr:pic>
    <xdr:clientData/>
  </xdr:twoCellAnchor>
  <xdr:twoCellAnchor editAs="oneCell">
    <xdr:from>
      <xdr:col>2</xdr:col>
      <xdr:colOff>94019</xdr:colOff>
      <xdr:row>25</xdr:row>
      <xdr:rowOff>21761</xdr:rowOff>
    </xdr:from>
    <xdr:to>
      <xdr:col>5</xdr:col>
      <xdr:colOff>488075</xdr:colOff>
      <xdr:row>28</xdr:row>
      <xdr:rowOff>72791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CA6F8E0-3862-4662-AFCF-E27E2A9D2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056419" y="3507911"/>
          <a:ext cx="2308581" cy="5368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114782</xdr:colOff>
      <xdr:row>1</xdr:row>
      <xdr:rowOff>100623</xdr:rowOff>
    </xdr:from>
    <xdr:to>
      <xdr:col>0</xdr:col>
      <xdr:colOff>613197</xdr:colOff>
      <xdr:row>2</xdr:row>
      <xdr:rowOff>271569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425919-3FD1-4A98-93C1-25F50FBB9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782" y="166313"/>
          <a:ext cx="498415" cy="551946"/>
        </a:xfrm>
        <a:prstGeom prst="rect">
          <a:avLst/>
        </a:prstGeom>
      </xdr:spPr>
    </xdr:pic>
    <xdr:clientData/>
  </xdr:twoCellAnchor>
  <xdr:twoCellAnchor editAs="oneCell">
    <xdr:from>
      <xdr:col>2</xdr:col>
      <xdr:colOff>263169</xdr:colOff>
      <xdr:row>22</xdr:row>
      <xdr:rowOff>2670</xdr:rowOff>
    </xdr:from>
    <xdr:to>
      <xdr:col>5</xdr:col>
      <xdr:colOff>657225</xdr:colOff>
      <xdr:row>25</xdr:row>
      <xdr:rowOff>53700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54546B9-FC12-409A-BBDF-89AAA72E12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4225569" y="3860295"/>
          <a:ext cx="2308581" cy="5368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219650</xdr:colOff>
      <xdr:row>1</xdr:row>
      <xdr:rowOff>67479</xdr:rowOff>
    </xdr:from>
    <xdr:to>
      <xdr:col>1</xdr:col>
      <xdr:colOff>322590</xdr:colOff>
      <xdr:row>3</xdr:row>
      <xdr:rowOff>72260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A35305-069B-4D6C-B9ED-AA699078A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50" y="105579"/>
          <a:ext cx="493465" cy="516831"/>
        </a:xfrm>
        <a:prstGeom prst="rect">
          <a:avLst/>
        </a:prstGeom>
      </xdr:spPr>
    </xdr:pic>
    <xdr:clientData/>
  </xdr:twoCellAnchor>
  <xdr:twoCellAnchor editAs="oneCell">
    <xdr:from>
      <xdr:col>7</xdr:col>
      <xdr:colOff>488496</xdr:colOff>
      <xdr:row>23</xdr:row>
      <xdr:rowOff>55909</xdr:rowOff>
    </xdr:from>
    <xdr:to>
      <xdr:col>11</xdr:col>
      <xdr:colOff>767020</xdr:colOff>
      <xdr:row>27</xdr:row>
      <xdr:rowOff>65690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790555E-F6DE-4C62-AD4A-D8B9111328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50" r="19742"/>
        <a:stretch/>
      </xdr:blipFill>
      <xdr:spPr>
        <a:xfrm>
          <a:off x="6426841" y="3977581"/>
          <a:ext cx="2301765" cy="5878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2</xdr:col>
      <xdr:colOff>390525</xdr:colOff>
      <xdr:row>2</xdr:row>
      <xdr:rowOff>123825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6E14B6B-2D36-4886-8389-94E87C4E5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85725"/>
          <a:ext cx="9810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457200</xdr:colOff>
      <xdr:row>0</xdr:row>
      <xdr:rowOff>95250</xdr:rowOff>
    </xdr:from>
    <xdr:to>
      <xdr:col>3</xdr:col>
      <xdr:colOff>552450</xdr:colOff>
      <xdr:row>2</xdr:row>
      <xdr:rowOff>114300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63A8E6DE-7A56-4604-A0FD-4B37A66EC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33525" y="95250"/>
          <a:ext cx="9144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0</xdr:row>
      <xdr:rowOff>104775</xdr:rowOff>
    </xdr:from>
    <xdr:to>
      <xdr:col>3</xdr:col>
      <xdr:colOff>733424</xdr:colOff>
      <xdr:row>2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5299D11C-EA79-47A0-85D0-384235E3B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04775"/>
          <a:ext cx="914399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76200</xdr:rowOff>
    </xdr:from>
    <xdr:to>
      <xdr:col>2</xdr:col>
      <xdr:colOff>542926</xdr:colOff>
      <xdr:row>2</xdr:row>
      <xdr:rowOff>114300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B2A395FA-4BF5-433F-AC06-5EC89E390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1085851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5.NSH\2022\15.1%20-%20Obras%20em%20Contrato%202022\2022.xx-%20Reforma%20CRAS%20%20e%20Secretaria%20de%20Assist&#234;ncia%20Social\1.0%20Projeto%20e%20Estudo%20Inicial\PLANILHA%20OR&#199;AMENT&#193;RIA%20REFORMA%20CRAS%20R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ORÇAMENTO"/>
      <sheetName val="PLANILHA ORÇAMENTÁRIA "/>
      <sheetName val="CRONOGRAMA "/>
      <sheetName val="BDI"/>
      <sheetName val="COMPOSIÇÃO I"/>
      <sheetName val="COMPOSIÇÃO II"/>
      <sheetName val="COMPOSIÇÁO III"/>
      <sheetName val="COMPOSIÇÃO IV"/>
    </sheetNames>
    <sheetDataSet>
      <sheetData sheetId="0" refreshError="1"/>
      <sheetData sheetId="1" refreshError="1"/>
      <sheetData sheetId="2" refreshError="1"/>
      <sheetData sheetId="3" refreshError="1">
        <row r="4">
          <cell r="E4">
            <v>0.23535496426352442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zoomScale="145" zoomScaleNormal="145" workbookViewId="0">
      <selection sqref="A1:H25"/>
    </sheetView>
  </sheetViews>
  <sheetFormatPr defaultRowHeight="12.75"/>
  <cols>
    <col min="1" max="1" width="7.33203125" customWidth="1"/>
    <col min="2" max="2" width="10.5" customWidth="1"/>
    <col min="3" max="3" width="58.83203125" customWidth="1"/>
    <col min="4" max="4" width="6.83203125" customWidth="1"/>
    <col min="5" max="5" width="7.1640625" customWidth="1"/>
    <col min="6" max="6" width="7.5" customWidth="1"/>
    <col min="7" max="7" width="8.5" customWidth="1"/>
    <col min="8" max="8" width="10.5" customWidth="1"/>
  </cols>
  <sheetData>
    <row r="1" spans="1:8" ht="6.75" customHeight="1" thickBot="1">
      <c r="A1" s="400"/>
      <c r="B1" s="401"/>
      <c r="C1" s="401"/>
      <c r="D1" s="401"/>
      <c r="E1" s="401"/>
      <c r="F1" s="401"/>
      <c r="G1" s="401"/>
      <c r="H1" s="402"/>
    </row>
    <row r="2" spans="1:8" ht="26.25" customHeight="1">
      <c r="A2" s="403"/>
      <c r="B2" s="404"/>
      <c r="C2" s="395" t="s">
        <v>99</v>
      </c>
      <c r="D2" s="392" t="s">
        <v>802</v>
      </c>
      <c r="E2" s="393"/>
      <c r="F2" s="394"/>
      <c r="G2" s="405"/>
      <c r="H2" s="406"/>
    </row>
    <row r="3" spans="1:8" ht="13.5" customHeight="1">
      <c r="A3" s="403"/>
      <c r="B3" s="404"/>
      <c r="C3" s="396"/>
      <c r="D3" s="407" t="s">
        <v>1</v>
      </c>
      <c r="E3" s="408"/>
      <c r="F3" s="409"/>
      <c r="G3" s="405"/>
      <c r="H3" s="406"/>
    </row>
    <row r="4" spans="1:8" ht="17.25" customHeight="1" thickBot="1">
      <c r="A4" s="403"/>
      <c r="B4" s="404"/>
      <c r="C4" s="397"/>
      <c r="D4" s="7" t="s">
        <v>2</v>
      </c>
      <c r="E4" s="410">
        <f>BDI!F27</f>
        <v>0.23535496426352442</v>
      </c>
      <c r="F4" s="411"/>
      <c r="G4" s="405"/>
      <c r="H4" s="406"/>
    </row>
    <row r="5" spans="1:8" ht="10.35" customHeight="1" thickBot="1">
      <c r="A5" s="389" t="s">
        <v>94</v>
      </c>
      <c r="B5" s="390"/>
      <c r="C5" s="390"/>
      <c r="D5" s="390"/>
      <c r="E5" s="390"/>
      <c r="F5" s="390"/>
      <c r="G5" s="390"/>
      <c r="H5" s="391"/>
    </row>
    <row r="6" spans="1:8" ht="10.35" customHeight="1">
      <c r="A6" s="331" t="s">
        <v>3</v>
      </c>
      <c r="B6" s="398" t="s">
        <v>756</v>
      </c>
      <c r="C6" s="398"/>
      <c r="D6" s="398"/>
      <c r="E6" s="398"/>
      <c r="F6" s="398"/>
      <c r="G6" s="398"/>
      <c r="H6" s="19" t="s">
        <v>105</v>
      </c>
    </row>
    <row r="7" spans="1:8" ht="13.5" customHeight="1" thickBot="1">
      <c r="A7" s="331" t="s">
        <v>88</v>
      </c>
      <c r="B7" s="399" t="s">
        <v>757</v>
      </c>
      <c r="C7" s="399"/>
      <c r="D7" s="399"/>
      <c r="E7" s="399"/>
      <c r="F7" s="399"/>
      <c r="G7" s="399"/>
      <c r="H7" s="31">
        <f ca="1">TODAY()</f>
        <v>45036</v>
      </c>
    </row>
    <row r="8" spans="1:8" ht="12.75" customHeight="1" thickBot="1">
      <c r="A8" s="421" t="s">
        <v>253</v>
      </c>
      <c r="B8" s="422"/>
      <c r="C8" s="422"/>
      <c r="D8" s="422"/>
      <c r="E8" s="422"/>
      <c r="F8" s="422"/>
      <c r="G8" s="422"/>
      <c r="H8" s="423"/>
    </row>
    <row r="9" spans="1:8" ht="10.7" customHeight="1">
      <c r="A9" s="33" t="str">
        <f>'PLANILHA ORÇAMENTÁRIA COMPL.'!A12</f>
        <v>1.0</v>
      </c>
      <c r="B9" s="425" t="str">
        <f>'PLANILHA ORÇAMENTÁRIA COMPL.'!C12</f>
        <v>ADMINISTRAÇÃO LOCAL</v>
      </c>
      <c r="C9" s="425"/>
      <c r="D9" s="425"/>
      <c r="E9" s="425"/>
      <c r="F9" s="32">
        <f>G9/G16</f>
        <v>3.9942042969611007E-2</v>
      </c>
      <c r="G9" s="418">
        <f>'PLANILHA ORÇAMENTÁRIA COMPL.'!H12</f>
        <v>19885.558273948518</v>
      </c>
      <c r="H9" s="418"/>
    </row>
    <row r="10" spans="1:8" ht="10.7" customHeight="1">
      <c r="A10" s="33" t="str">
        <f>'PLANILHA ORÇAMENTÁRIA COMPL.'!A14</f>
        <v>2.0</v>
      </c>
      <c r="B10" s="424" t="str">
        <f>'PLANILHA ORÇAMENTÁRIA COMPL.'!C14</f>
        <v>SERVIÇOS PRELIMINARES</v>
      </c>
      <c r="C10" s="424"/>
      <c r="D10" s="424"/>
      <c r="E10" s="424"/>
      <c r="F10" s="34">
        <f>G10/G16</f>
        <v>3.4369109588536582E-2</v>
      </c>
      <c r="G10" s="419">
        <f>'PLANILHA ORÇAMENTÁRIA COMPL.'!H14</f>
        <v>17111.01588034827</v>
      </c>
      <c r="H10" s="419"/>
    </row>
    <row r="11" spans="1:8" ht="10.7" customHeight="1">
      <c r="A11" s="33" t="str">
        <f>'PLANILHA ORÇAMENTÁRIA COMPL.'!A20</f>
        <v>3.0</v>
      </c>
      <c r="B11" s="424" t="str">
        <f>'PLANILHA ORÇAMENTÁRIA COMPL.'!C20</f>
        <v xml:space="preserve">ESQUADRIAS </v>
      </c>
      <c r="C11" s="424"/>
      <c r="D11" s="424"/>
      <c r="E11" s="424"/>
      <c r="F11" s="34">
        <f>G11/G16</f>
        <v>5.7590863617867083E-2</v>
      </c>
      <c r="G11" s="419">
        <f>'PLANILHA ORÇAMENTÁRIA COMPL.'!H20</f>
        <v>28672.205760517481</v>
      </c>
      <c r="H11" s="419"/>
    </row>
    <row r="12" spans="1:8" ht="10.7" customHeight="1">
      <c r="A12" s="33" t="str">
        <f>'PLANILHA ORÇAMENTÁRIA COMPL.'!A24</f>
        <v>4.0</v>
      </c>
      <c r="B12" s="420" t="str">
        <f>'PLANILHA ORÇAMENTÁRIA COMPL.'!C24</f>
        <v>PISOS</v>
      </c>
      <c r="C12" s="420"/>
      <c r="D12" s="420"/>
      <c r="E12" s="420"/>
      <c r="F12" s="32">
        <f>G12/G16</f>
        <v>0.33926399059422041</v>
      </c>
      <c r="G12" s="417">
        <f>'PLANILHA ORÇAMENTÁRIA COMPL.'!H24</f>
        <v>168906.07874881558</v>
      </c>
      <c r="H12" s="417"/>
    </row>
    <row r="13" spans="1:8" ht="10.7" customHeight="1">
      <c r="A13" s="33" t="str">
        <f>'PLANILHA ORÇAMENTÁRIA COMPL.'!A26</f>
        <v>5.0</v>
      </c>
      <c r="B13" s="420" t="str">
        <f>'PLANILHA ORÇAMENTÁRIA COMPL.'!C26</f>
        <v>CERCAMENTO</v>
      </c>
      <c r="C13" s="420"/>
      <c r="D13" s="420"/>
      <c r="E13" s="420"/>
      <c r="F13" s="32">
        <f>G13/G16</f>
        <v>0.1667198417536086</v>
      </c>
      <c r="G13" s="417">
        <f>'PLANILHA ORÇAMENTÁRIA COMPL.'!H26</f>
        <v>83003.193680835073</v>
      </c>
      <c r="H13" s="417"/>
    </row>
    <row r="14" spans="1:8" ht="10.7" customHeight="1">
      <c r="A14" s="33" t="str">
        <f>'PLANILHA ORÇAMENTÁRIA COMPL.'!A30</f>
        <v>6.0</v>
      </c>
      <c r="B14" s="420" t="str">
        <f>'PLANILHA ORÇAMENTÁRIA COMPL.'!C30</f>
        <v>PINTURAS  E REVESTIMENTOS</v>
      </c>
      <c r="C14" s="420"/>
      <c r="D14" s="420"/>
      <c r="E14" s="420"/>
      <c r="F14" s="34">
        <f>G14/G16</f>
        <v>0.29973757157988484</v>
      </c>
      <c r="G14" s="417">
        <f>'PLANILHA ORÇAMENTÁRIA COMPL.'!H30</f>
        <v>149227.44315002832</v>
      </c>
      <c r="H14" s="417"/>
    </row>
    <row r="15" spans="1:8" ht="10.7" customHeight="1" thickBot="1">
      <c r="A15" s="33" t="s">
        <v>84</v>
      </c>
      <c r="B15" s="420" t="str">
        <f>'PLANILHA ORÇAMENTÁRIA COMPL.'!C56</f>
        <v xml:space="preserve">MANUTENÇÃO SANITÁRIOS </v>
      </c>
      <c r="C15" s="420"/>
      <c r="D15" s="420"/>
      <c r="E15" s="420"/>
      <c r="F15" s="34">
        <f>G15/G16</f>
        <v>6.2376579896271371E-2</v>
      </c>
      <c r="G15" s="417">
        <f>'PLANILHA ORÇAMENTÁRIA COMPL.'!H56</f>
        <v>31054.823995874092</v>
      </c>
      <c r="H15" s="417"/>
    </row>
    <row r="16" spans="1:8" ht="13.5" thickBot="1">
      <c r="A16" s="414" t="s">
        <v>0</v>
      </c>
      <c r="B16" s="415"/>
      <c r="C16" s="415"/>
      <c r="D16" s="415"/>
      <c r="E16" s="416"/>
      <c r="F16" s="35">
        <f>SUM(F9:F15)</f>
        <v>0.99999999999999989</v>
      </c>
      <c r="G16" s="412">
        <f>SUM(G9:H15)</f>
        <v>497860.31949036737</v>
      </c>
      <c r="H16" s="413"/>
    </row>
    <row r="17" spans="8:8" ht="10.7" customHeight="1"/>
    <row r="18" spans="8:8" ht="10.7" customHeight="1"/>
    <row r="19" spans="8:8" ht="14.25" customHeight="1"/>
    <row r="21" spans="8:8">
      <c r="H21" s="1"/>
    </row>
    <row r="22" spans="8:8">
      <c r="H22" s="1"/>
    </row>
    <row r="23" spans="8:8">
      <c r="H23" s="1"/>
    </row>
    <row r="24" spans="8:8">
      <c r="H24" s="1"/>
    </row>
    <row r="25" spans="8:8">
      <c r="H25" s="1"/>
    </row>
    <row r="26" spans="8:8">
      <c r="H26" s="1"/>
    </row>
    <row r="27" spans="8:8">
      <c r="H27" s="1"/>
    </row>
    <row r="28" spans="8:8">
      <c r="H28" s="1"/>
    </row>
  </sheetData>
  <mergeCells count="27">
    <mergeCell ref="A8:H8"/>
    <mergeCell ref="B12:E12"/>
    <mergeCell ref="G12:H12"/>
    <mergeCell ref="B10:E10"/>
    <mergeCell ref="B11:E11"/>
    <mergeCell ref="B9:E9"/>
    <mergeCell ref="G16:H16"/>
    <mergeCell ref="A16:E16"/>
    <mergeCell ref="G14:H14"/>
    <mergeCell ref="G9:H9"/>
    <mergeCell ref="G11:H11"/>
    <mergeCell ref="G10:H10"/>
    <mergeCell ref="B14:E14"/>
    <mergeCell ref="B13:E13"/>
    <mergeCell ref="G13:H13"/>
    <mergeCell ref="B15:E15"/>
    <mergeCell ref="G15:H15"/>
    <mergeCell ref="A1:H1"/>
    <mergeCell ref="A2:B4"/>
    <mergeCell ref="G2:H4"/>
    <mergeCell ref="D3:F3"/>
    <mergeCell ref="E4:F4"/>
    <mergeCell ref="A5:H5"/>
    <mergeCell ref="D2:F2"/>
    <mergeCell ref="C2:C4"/>
    <mergeCell ref="B6:G6"/>
    <mergeCell ref="B7:G7"/>
  </mergeCells>
  <phoneticPr fontId="26" type="noConversion"/>
  <pageMargins left="0.25" right="0.25" top="0.75" bottom="0.75" header="0.3" footer="0.3"/>
  <pageSetup paperSize="9" scale="9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FEAD0-0CB1-41B1-9EC5-617981DA5A58}">
  <dimension ref="A3:J38"/>
  <sheetViews>
    <sheetView zoomScaleNormal="100" workbookViewId="0">
      <selection activeCell="B19" sqref="B19"/>
    </sheetView>
  </sheetViews>
  <sheetFormatPr defaultRowHeight="12.75"/>
  <cols>
    <col min="1" max="1" width="15.33203125" customWidth="1"/>
    <col min="2" max="3" width="15.5" customWidth="1"/>
    <col min="4" max="8" width="19.33203125" customWidth="1"/>
    <col min="9" max="10" width="81.1640625" customWidth="1"/>
    <col min="11" max="11" width="9.33203125" customWidth="1"/>
    <col min="13" max="13" width="9.33203125" customWidth="1"/>
  </cols>
  <sheetData>
    <row r="3" spans="1:10">
      <c r="A3" s="332"/>
      <c r="B3" s="332"/>
      <c r="C3" s="332"/>
      <c r="D3" s="332"/>
      <c r="E3" s="332"/>
      <c r="F3" s="332"/>
      <c r="G3" s="332"/>
      <c r="H3" s="332"/>
      <c r="I3" s="332"/>
      <c r="J3" s="332"/>
    </row>
    <row r="4" spans="1:10">
      <c r="A4" s="663" t="s">
        <v>803</v>
      </c>
      <c r="B4" s="663" t="s">
        <v>804</v>
      </c>
      <c r="C4" s="666" t="s">
        <v>805</v>
      </c>
      <c r="D4" s="666"/>
      <c r="E4" s="666"/>
      <c r="F4" s="663" t="s">
        <v>868</v>
      </c>
      <c r="G4" s="663" t="s">
        <v>866</v>
      </c>
      <c r="H4" s="663" t="s">
        <v>867</v>
      </c>
      <c r="I4" s="663" t="s">
        <v>820</v>
      </c>
      <c r="J4" s="663" t="s">
        <v>821</v>
      </c>
    </row>
    <row r="5" spans="1:10">
      <c r="A5" s="664"/>
      <c r="B5" s="664"/>
      <c r="C5" s="666"/>
      <c r="D5" s="666"/>
      <c r="E5" s="666"/>
      <c r="F5" s="664"/>
      <c r="G5" s="664"/>
      <c r="H5" s="664"/>
      <c r="I5" s="664"/>
      <c r="J5" s="664"/>
    </row>
    <row r="6" spans="1:10">
      <c r="A6" s="665"/>
      <c r="B6" s="665"/>
      <c r="C6" s="174" t="s">
        <v>823</v>
      </c>
      <c r="D6" s="174" t="s">
        <v>824</v>
      </c>
      <c r="E6" s="174" t="s">
        <v>822</v>
      </c>
      <c r="F6" s="665"/>
      <c r="G6" s="665"/>
      <c r="H6" s="665"/>
      <c r="I6" s="665"/>
      <c r="J6" s="665"/>
    </row>
    <row r="7" spans="1:10">
      <c r="A7" s="333" t="s">
        <v>806</v>
      </c>
      <c r="B7" s="333">
        <v>5</v>
      </c>
      <c r="C7" s="334">
        <v>0.8</v>
      </c>
      <c r="D7" s="333">
        <v>2.1</v>
      </c>
      <c r="E7" s="333">
        <f>C7*D7</f>
        <v>1.6800000000000002</v>
      </c>
      <c r="F7" s="333">
        <f>E7*B7</f>
        <v>8.4</v>
      </c>
      <c r="G7" s="333">
        <f>((E7*2)+(2*C7*0.035)+(2*D7*0.035))*B7</f>
        <v>17.815000000000005</v>
      </c>
      <c r="H7" s="333">
        <v>0</v>
      </c>
      <c r="I7" s="333" t="s">
        <v>807</v>
      </c>
      <c r="J7" s="333" t="s">
        <v>828</v>
      </c>
    </row>
    <row r="8" spans="1:10">
      <c r="A8" s="333" t="s">
        <v>808</v>
      </c>
      <c r="B8" s="333">
        <v>7</v>
      </c>
      <c r="C8" s="334">
        <v>0.9</v>
      </c>
      <c r="D8" s="333">
        <v>2.1</v>
      </c>
      <c r="E8" s="333">
        <f t="shared" ref="E8:E18" si="0">C8*D8</f>
        <v>1.8900000000000001</v>
      </c>
      <c r="F8" s="333">
        <f t="shared" ref="F8:F18" si="1">E8*B8</f>
        <v>13.23</v>
      </c>
      <c r="G8" s="333">
        <f t="shared" ref="G8:G11" si="2">((E8*2)+(2*C8*0.035)+(2*D8*0.035))*B8</f>
        <v>27.93</v>
      </c>
      <c r="H8" s="333">
        <v>0</v>
      </c>
      <c r="I8" s="333" t="s">
        <v>809</v>
      </c>
      <c r="J8" s="333" t="s">
        <v>827</v>
      </c>
    </row>
    <row r="9" spans="1:10">
      <c r="A9" s="333" t="s">
        <v>810</v>
      </c>
      <c r="B9" s="333">
        <v>2</v>
      </c>
      <c r="C9" s="334">
        <v>0.9</v>
      </c>
      <c r="D9" s="333">
        <v>2.1</v>
      </c>
      <c r="E9" s="333">
        <f t="shared" si="0"/>
        <v>1.8900000000000001</v>
      </c>
      <c r="F9" s="333">
        <f t="shared" si="1"/>
        <v>3.7800000000000002</v>
      </c>
      <c r="G9" s="333">
        <f t="shared" si="2"/>
        <v>7.98</v>
      </c>
      <c r="H9" s="333">
        <v>0</v>
      </c>
      <c r="I9" s="333" t="s">
        <v>811</v>
      </c>
      <c r="J9" s="333" t="s">
        <v>826</v>
      </c>
    </row>
    <row r="10" spans="1:10">
      <c r="A10" s="333" t="s">
        <v>887</v>
      </c>
      <c r="B10" s="333">
        <v>2</v>
      </c>
      <c r="C10" s="334">
        <v>0.9</v>
      </c>
      <c r="D10" s="333">
        <v>2.1</v>
      </c>
      <c r="E10" s="333">
        <f t="shared" si="0"/>
        <v>1.8900000000000001</v>
      </c>
      <c r="F10" s="333">
        <f t="shared" si="1"/>
        <v>3.7800000000000002</v>
      </c>
      <c r="G10" s="333">
        <f t="shared" si="2"/>
        <v>7.98</v>
      </c>
      <c r="H10" s="333">
        <v>0</v>
      </c>
      <c r="I10" s="333" t="s">
        <v>812</v>
      </c>
      <c r="J10" s="333" t="s">
        <v>827</v>
      </c>
    </row>
    <row r="11" spans="1:10">
      <c r="A11" s="333" t="s">
        <v>813</v>
      </c>
      <c r="B11" s="333">
        <v>4</v>
      </c>
      <c r="C11" s="334">
        <v>0.7</v>
      </c>
      <c r="D11" s="333">
        <v>2.1</v>
      </c>
      <c r="E11" s="333">
        <f t="shared" si="0"/>
        <v>1.47</v>
      </c>
      <c r="F11" s="333">
        <f t="shared" si="1"/>
        <v>5.88</v>
      </c>
      <c r="G11" s="333">
        <f t="shared" si="2"/>
        <v>12.544</v>
      </c>
      <c r="H11" s="333">
        <v>0</v>
      </c>
      <c r="I11" s="333" t="s">
        <v>807</v>
      </c>
      <c r="J11" s="333" t="s">
        <v>829</v>
      </c>
    </row>
    <row r="12" spans="1:10">
      <c r="A12" s="300" t="s">
        <v>815</v>
      </c>
      <c r="B12" s="300">
        <v>6</v>
      </c>
      <c r="C12" s="300">
        <v>0.6</v>
      </c>
      <c r="D12" s="300">
        <v>0.5</v>
      </c>
      <c r="E12" s="300">
        <f t="shared" si="0"/>
        <v>0.3</v>
      </c>
      <c r="F12" s="300">
        <f t="shared" si="1"/>
        <v>1.7999999999999998</v>
      </c>
      <c r="G12" s="300">
        <f>(F12-H12)*2</f>
        <v>0.35999999999999988</v>
      </c>
      <c r="H12" s="300">
        <f t="shared" ref="H12:H17" si="3">F12*0.9</f>
        <v>1.6199999999999999</v>
      </c>
      <c r="I12" s="333" t="s">
        <v>816</v>
      </c>
      <c r="J12" s="335" t="s">
        <v>825</v>
      </c>
    </row>
    <row r="13" spans="1:10">
      <c r="A13" s="300" t="s">
        <v>818</v>
      </c>
      <c r="B13" s="300">
        <v>11</v>
      </c>
      <c r="C13" s="300">
        <v>0.6</v>
      </c>
      <c r="D13" s="300">
        <v>1.2</v>
      </c>
      <c r="E13" s="300">
        <f t="shared" si="0"/>
        <v>0.72</v>
      </c>
      <c r="F13" s="300">
        <f t="shared" si="1"/>
        <v>7.92</v>
      </c>
      <c r="G13" s="300">
        <f t="shared" ref="G13:G18" si="4">(F13-H13)*2</f>
        <v>1.5839999999999996</v>
      </c>
      <c r="H13" s="300">
        <f t="shared" si="3"/>
        <v>7.1280000000000001</v>
      </c>
      <c r="I13" s="333" t="s">
        <v>817</v>
      </c>
      <c r="J13" s="335" t="s">
        <v>825</v>
      </c>
    </row>
    <row r="14" spans="1:10">
      <c r="A14" s="300" t="s">
        <v>819</v>
      </c>
      <c r="B14" s="300">
        <v>4</v>
      </c>
      <c r="C14" s="300">
        <v>0.9</v>
      </c>
      <c r="D14" s="300">
        <v>1.4</v>
      </c>
      <c r="E14" s="300">
        <f t="shared" si="0"/>
        <v>1.26</v>
      </c>
      <c r="F14" s="300">
        <f t="shared" si="1"/>
        <v>5.04</v>
      </c>
      <c r="G14" s="300">
        <f t="shared" si="4"/>
        <v>1.0079999999999991</v>
      </c>
      <c r="H14" s="300">
        <f t="shared" si="3"/>
        <v>4.5360000000000005</v>
      </c>
      <c r="I14" s="333" t="s">
        <v>814</v>
      </c>
      <c r="J14" s="335" t="s">
        <v>825</v>
      </c>
    </row>
    <row r="15" spans="1:10">
      <c r="A15" s="300" t="s">
        <v>884</v>
      </c>
      <c r="B15" s="300">
        <v>18</v>
      </c>
      <c r="C15" s="300">
        <v>2</v>
      </c>
      <c r="D15" s="300">
        <v>0.9</v>
      </c>
      <c r="E15" s="300">
        <f t="shared" si="0"/>
        <v>1.8</v>
      </c>
      <c r="F15" s="300">
        <f t="shared" si="1"/>
        <v>32.4</v>
      </c>
      <c r="G15" s="300">
        <f t="shared" si="4"/>
        <v>6.4799999999999969</v>
      </c>
      <c r="H15" s="300">
        <f t="shared" si="3"/>
        <v>29.16</v>
      </c>
      <c r="I15" s="333" t="s">
        <v>814</v>
      </c>
      <c r="J15" s="335" t="s">
        <v>825</v>
      </c>
    </row>
    <row r="16" spans="1:10">
      <c r="A16" s="300" t="s">
        <v>885</v>
      </c>
      <c r="B16" s="300">
        <v>12</v>
      </c>
      <c r="C16" s="300">
        <v>2</v>
      </c>
      <c r="D16" s="300">
        <v>0.6</v>
      </c>
      <c r="E16" s="300">
        <f t="shared" si="0"/>
        <v>1.2</v>
      </c>
      <c r="F16" s="300">
        <f t="shared" si="1"/>
        <v>14.399999999999999</v>
      </c>
      <c r="G16" s="300">
        <f t="shared" si="4"/>
        <v>2.879999999999999</v>
      </c>
      <c r="H16" s="300">
        <f t="shared" si="3"/>
        <v>12.959999999999999</v>
      </c>
      <c r="I16" s="333" t="s">
        <v>814</v>
      </c>
      <c r="J16" s="335" t="s">
        <v>825</v>
      </c>
    </row>
    <row r="17" spans="1:10">
      <c r="A17" s="300" t="s">
        <v>886</v>
      </c>
      <c r="B17" s="300">
        <v>2</v>
      </c>
      <c r="C17" s="300">
        <v>2.5</v>
      </c>
      <c r="D17" s="300">
        <v>0.3</v>
      </c>
      <c r="E17" s="300">
        <f t="shared" si="0"/>
        <v>0.75</v>
      </c>
      <c r="F17" s="300">
        <f t="shared" si="1"/>
        <v>1.5</v>
      </c>
      <c r="G17" s="300">
        <f t="shared" si="4"/>
        <v>0.29999999999999982</v>
      </c>
      <c r="H17" s="300">
        <f t="shared" si="3"/>
        <v>1.35</v>
      </c>
      <c r="I17" s="333" t="s">
        <v>814</v>
      </c>
      <c r="J17" s="335" t="s">
        <v>825</v>
      </c>
    </row>
    <row r="18" spans="1:10">
      <c r="A18" s="300" t="s">
        <v>889</v>
      </c>
      <c r="B18" s="300">
        <v>6</v>
      </c>
      <c r="C18" s="300">
        <v>1.8</v>
      </c>
      <c r="D18" s="300">
        <v>0.6</v>
      </c>
      <c r="E18" s="300">
        <f t="shared" si="0"/>
        <v>1.08</v>
      </c>
      <c r="F18" s="300">
        <f t="shared" si="1"/>
        <v>6.48</v>
      </c>
      <c r="G18" s="300">
        <f t="shared" si="4"/>
        <v>12.96</v>
      </c>
      <c r="H18" s="300">
        <v>0</v>
      </c>
      <c r="I18" s="333"/>
      <c r="J18" s="335"/>
    </row>
    <row r="22" spans="1:10">
      <c r="H22">
        <f>0.217*8</f>
        <v>1.736</v>
      </c>
    </row>
    <row r="23" spans="1:10">
      <c r="H23">
        <f>D15*C15</f>
        <v>1.8</v>
      </c>
    </row>
    <row r="24" spans="1:10">
      <c r="H24">
        <f>H22/H23</f>
        <v>0.96444444444444444</v>
      </c>
    </row>
    <row r="26" spans="1:10">
      <c r="D26" s="263" t="s">
        <v>837</v>
      </c>
      <c r="E26">
        <f>SUM(E7:E11)</f>
        <v>8.8200000000000021</v>
      </c>
      <c r="F26">
        <f>SUM(F7:F11)</f>
        <v>35.070000000000007</v>
      </c>
    </row>
    <row r="27" spans="1:10">
      <c r="D27" s="263" t="s">
        <v>834</v>
      </c>
      <c r="E27">
        <f>SUM(G7:G11)</f>
        <v>74.249000000000009</v>
      </c>
    </row>
    <row r="28" spans="1:10">
      <c r="B28" s="263"/>
      <c r="D28" s="263" t="s">
        <v>836</v>
      </c>
      <c r="E28">
        <f>SUM(E12:E18)</f>
        <v>7.11</v>
      </c>
    </row>
    <row r="29" spans="1:10">
      <c r="D29" s="263" t="s">
        <v>890</v>
      </c>
      <c r="E29">
        <f>SUM(G12:G18)</f>
        <v>25.571999999999996</v>
      </c>
    </row>
    <row r="30" spans="1:10">
      <c r="B30" s="263"/>
      <c r="D30" t="s">
        <v>891</v>
      </c>
      <c r="E30">
        <f>SUM(H12:H18)</f>
        <v>56.754000000000005</v>
      </c>
    </row>
    <row r="31" spans="1:10">
      <c r="B31" s="263"/>
    </row>
    <row r="38" spans="2:2">
      <c r="B38" s="263"/>
    </row>
  </sheetData>
  <mergeCells count="8">
    <mergeCell ref="A4:A6"/>
    <mergeCell ref="B4:B6"/>
    <mergeCell ref="I4:I6"/>
    <mergeCell ref="J4:J6"/>
    <mergeCell ref="F4:F6"/>
    <mergeCell ref="G4:G6"/>
    <mergeCell ref="H4:H6"/>
    <mergeCell ref="C4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3"/>
  <sheetViews>
    <sheetView topLeftCell="A56" zoomScale="175" zoomScaleNormal="175" workbookViewId="0">
      <selection sqref="A1:H74"/>
    </sheetView>
  </sheetViews>
  <sheetFormatPr defaultRowHeight="12.75"/>
  <cols>
    <col min="1" max="1" width="6.83203125" style="308" customWidth="1"/>
    <col min="2" max="2" width="11.33203125" customWidth="1"/>
    <col min="3" max="3" width="61.33203125" style="348" customWidth="1"/>
    <col min="4" max="4" width="7.33203125" customWidth="1"/>
    <col min="5" max="5" width="7.83203125" customWidth="1"/>
    <col min="6" max="6" width="8" style="341" customWidth="1"/>
    <col min="7" max="7" width="8.6640625" customWidth="1"/>
    <col min="8" max="8" width="14.1640625" bestFit="1" customWidth="1"/>
    <col min="10" max="10" width="66.33203125" style="309" bestFit="1" customWidth="1"/>
    <col min="12" max="12" width="15.33203125" bestFit="1" customWidth="1"/>
  </cols>
  <sheetData>
    <row r="1" spans="1:10" ht="6" customHeight="1" thickBot="1">
      <c r="A1" s="400"/>
      <c r="B1" s="401"/>
      <c r="C1" s="401"/>
      <c r="D1" s="401"/>
      <c r="E1" s="401"/>
      <c r="F1" s="401"/>
      <c r="G1" s="401"/>
      <c r="H1" s="402"/>
      <c r="I1" s="10"/>
    </row>
    <row r="2" spans="1:10" ht="24.95" customHeight="1">
      <c r="A2" s="403"/>
      <c r="B2" s="404"/>
      <c r="C2" s="433" t="s">
        <v>99</v>
      </c>
      <c r="D2" s="392" t="s">
        <v>802</v>
      </c>
      <c r="E2" s="393"/>
      <c r="F2" s="394"/>
      <c r="G2" s="405"/>
      <c r="H2" s="406"/>
      <c r="I2" s="10"/>
    </row>
    <row r="3" spans="1:10" ht="13.7" customHeight="1">
      <c r="A3" s="403"/>
      <c r="B3" s="404"/>
      <c r="C3" s="434"/>
      <c r="D3" s="430" t="s">
        <v>1</v>
      </c>
      <c r="E3" s="431"/>
      <c r="F3" s="432"/>
      <c r="G3" s="405"/>
      <c r="H3" s="406"/>
      <c r="I3" s="10"/>
    </row>
    <row r="4" spans="1:10" ht="17.25" customHeight="1" thickBot="1">
      <c r="A4" s="403"/>
      <c r="B4" s="404"/>
      <c r="C4" s="435"/>
      <c r="D4" s="7" t="s">
        <v>2</v>
      </c>
      <c r="E4" s="410">
        <f>BDI!F27</f>
        <v>0.23535496426352442</v>
      </c>
      <c r="F4" s="411"/>
      <c r="G4" s="405"/>
      <c r="H4" s="406"/>
      <c r="I4" s="10"/>
    </row>
    <row r="5" spans="1:10" ht="9.75" customHeight="1" thickBot="1">
      <c r="A5" s="442" t="s">
        <v>94</v>
      </c>
      <c r="B5" s="443"/>
      <c r="C5" s="443"/>
      <c r="D5" s="443"/>
      <c r="E5" s="443"/>
      <c r="F5" s="443"/>
      <c r="G5" s="443"/>
      <c r="H5" s="444"/>
      <c r="I5" s="10"/>
    </row>
    <row r="6" spans="1:10" ht="12.75" customHeight="1">
      <c r="A6" s="301" t="s">
        <v>3</v>
      </c>
      <c r="B6" s="398" t="s">
        <v>756</v>
      </c>
      <c r="C6" s="398"/>
      <c r="D6" s="398"/>
      <c r="E6" s="398"/>
      <c r="F6" s="398"/>
      <c r="G6" s="398"/>
      <c r="H6" s="19" t="s">
        <v>105</v>
      </c>
      <c r="I6" s="10"/>
    </row>
    <row r="7" spans="1:10" ht="13.5" customHeight="1" thickBot="1">
      <c r="A7" s="301" t="s">
        <v>88</v>
      </c>
      <c r="B7" s="446" t="s">
        <v>757</v>
      </c>
      <c r="C7" s="446"/>
      <c r="D7" s="446"/>
      <c r="E7" s="446"/>
      <c r="F7" s="446"/>
      <c r="G7" s="446"/>
      <c r="H7" s="20">
        <f ca="1">TODAY()</f>
        <v>45036</v>
      </c>
      <c r="I7" s="10"/>
    </row>
    <row r="8" spans="1:10" ht="13.5" customHeight="1" thickBot="1">
      <c r="A8" s="445" t="s">
        <v>98</v>
      </c>
      <c r="B8" s="422"/>
      <c r="C8" s="422"/>
      <c r="D8" s="422"/>
      <c r="E8" s="422"/>
      <c r="F8" s="422"/>
      <c r="G8" s="422"/>
      <c r="H8" s="423"/>
      <c r="I8" s="10"/>
    </row>
    <row r="9" spans="1:10" ht="22.5" customHeight="1" thickBot="1">
      <c r="A9" s="28" t="s">
        <v>4</v>
      </c>
      <c r="B9" s="29" t="s">
        <v>5</v>
      </c>
      <c r="C9" s="29" t="s">
        <v>6</v>
      </c>
      <c r="D9" s="29" t="s">
        <v>7</v>
      </c>
      <c r="E9" s="29" t="s">
        <v>8</v>
      </c>
      <c r="F9" s="336" t="s">
        <v>9</v>
      </c>
      <c r="G9" s="29" t="s">
        <v>10</v>
      </c>
      <c r="H9" s="30" t="s">
        <v>11</v>
      </c>
      <c r="I9" s="10"/>
    </row>
    <row r="10" spans="1:10" ht="7.5" customHeight="1">
      <c r="A10" s="436"/>
      <c r="B10" s="437"/>
      <c r="C10" s="437"/>
      <c r="D10" s="437"/>
      <c r="E10" s="437"/>
      <c r="F10" s="437"/>
      <c r="G10" s="437"/>
      <c r="H10" s="438"/>
      <c r="I10" s="10"/>
    </row>
    <row r="11" spans="1:10" ht="3.95" customHeight="1" thickBot="1">
      <c r="A11" s="439"/>
      <c r="B11" s="440"/>
      <c r="C11" s="440"/>
      <c r="D11" s="440"/>
      <c r="E11" s="440"/>
      <c r="F11" s="440"/>
      <c r="G11" s="440"/>
      <c r="H11" s="441"/>
      <c r="I11" s="10"/>
    </row>
    <row r="12" spans="1:10" ht="8.25" customHeight="1" thickBot="1">
      <c r="A12" s="302" t="s">
        <v>12</v>
      </c>
      <c r="B12" s="2"/>
      <c r="C12" s="5" t="s">
        <v>760</v>
      </c>
      <c r="D12" s="2"/>
      <c r="E12" s="2"/>
      <c r="F12" s="337"/>
      <c r="G12" s="2"/>
      <c r="H12" s="8">
        <f>SUM(H13)</f>
        <v>19885.558273948518</v>
      </c>
      <c r="I12" s="10"/>
    </row>
    <row r="13" spans="1:10" ht="11.25" customHeight="1" thickBot="1">
      <c r="A13" s="303" t="s">
        <v>13</v>
      </c>
      <c r="B13" s="280" t="s">
        <v>257</v>
      </c>
      <c r="C13" s="3" t="s">
        <v>760</v>
      </c>
      <c r="D13" s="4" t="s">
        <v>60</v>
      </c>
      <c r="E13" s="12">
        <v>3</v>
      </c>
      <c r="F13" s="13">
        <f>'COMPOSIÇÃO I'!F13</f>
        <v>5365.6799999999994</v>
      </c>
      <c r="G13" s="13">
        <f>F13+(F13*E4)</f>
        <v>6628.5194246495066</v>
      </c>
      <c r="H13" s="11">
        <f>E13*G13</f>
        <v>19885.558273948518</v>
      </c>
      <c r="I13" s="10" t="s">
        <v>855</v>
      </c>
      <c r="J13" s="309" t="s">
        <v>857</v>
      </c>
    </row>
    <row r="14" spans="1:10" ht="8.25" customHeight="1" thickBot="1">
      <c r="A14" s="302" t="s">
        <v>65</v>
      </c>
      <c r="B14" s="2"/>
      <c r="C14" s="5" t="s">
        <v>830</v>
      </c>
      <c r="D14" s="2"/>
      <c r="E14" s="2"/>
      <c r="F14" s="337"/>
      <c r="G14" s="2"/>
      <c r="H14" s="8">
        <f>SUM(H16:H19)</f>
        <v>17111.01588034827</v>
      </c>
      <c r="I14" s="10"/>
    </row>
    <row r="15" spans="1:10" ht="8.25" customHeight="1">
      <c r="A15" s="447" t="s">
        <v>919</v>
      </c>
      <c r="B15" s="448"/>
      <c r="C15" s="448"/>
      <c r="D15" s="448"/>
      <c r="E15" s="448"/>
      <c r="F15" s="448"/>
      <c r="G15" s="448"/>
      <c r="H15" s="449"/>
      <c r="I15" s="10"/>
    </row>
    <row r="16" spans="1:10" ht="8.25" customHeight="1">
      <c r="A16" s="303" t="s">
        <v>66</v>
      </c>
      <c r="B16" s="280" t="s">
        <v>781</v>
      </c>
      <c r="C16" s="106" t="str">
        <f>'COMPOSIÇÃO II '!B8</f>
        <v xml:space="preserve">PLACA DE OBRA EM CHAPA DE ACO GALVANIZADO </v>
      </c>
      <c r="D16" s="14" t="s">
        <v>61</v>
      </c>
      <c r="E16" s="14">
        <f>2.5*5</f>
        <v>12.5</v>
      </c>
      <c r="F16" s="15">
        <f>'COMPOSIÇÃO II '!F18</f>
        <v>402.95719999999994</v>
      </c>
      <c r="G16" s="15">
        <f>F16+(F16*E4)</f>
        <v>497.79517740572976</v>
      </c>
      <c r="H16" s="16">
        <f t="shared" ref="H16" si="0">E16*G16</f>
        <v>6222.4397175716222</v>
      </c>
      <c r="I16" s="10" t="s">
        <v>855</v>
      </c>
      <c r="J16" s="309" t="s">
        <v>856</v>
      </c>
    </row>
    <row r="17" spans="1:12" ht="8.25" customHeight="1">
      <c r="A17" s="447" t="s">
        <v>920</v>
      </c>
      <c r="B17" s="448"/>
      <c r="C17" s="448"/>
      <c r="D17" s="448"/>
      <c r="E17" s="448"/>
      <c r="F17" s="448"/>
      <c r="G17" s="448"/>
      <c r="H17" s="449"/>
      <c r="I17" s="10"/>
    </row>
    <row r="18" spans="1:12" ht="16.5" customHeight="1">
      <c r="A18" s="303" t="s">
        <v>67</v>
      </c>
      <c r="B18" s="283">
        <v>97644</v>
      </c>
      <c r="C18" s="106" t="s">
        <v>892</v>
      </c>
      <c r="D18" s="14" t="s">
        <v>61</v>
      </c>
      <c r="E18" s="14">
        <f>'Tabela de Esquadrias '!F26</f>
        <v>35.070000000000007</v>
      </c>
      <c r="F18" s="15">
        <v>8.17</v>
      </c>
      <c r="G18" s="15">
        <f>F18+(F18*E4)</f>
        <v>10.092850058032994</v>
      </c>
      <c r="H18" s="16">
        <f t="shared" ref="H18" si="1">E18*G18</f>
        <v>353.95625153521718</v>
      </c>
      <c r="I18" s="10" t="s">
        <v>855</v>
      </c>
      <c r="J18" s="309" t="s">
        <v>858</v>
      </c>
    </row>
    <row r="19" spans="1:12" ht="16.5" customHeight="1" thickBot="1">
      <c r="A19" s="303" t="s">
        <v>68</v>
      </c>
      <c r="B19" s="283">
        <v>97364</v>
      </c>
      <c r="C19" s="106" t="s">
        <v>893</v>
      </c>
      <c r="D19" s="14" t="str">
        <f>QUANTITATIVOS!E21</f>
        <v>Und.</v>
      </c>
      <c r="E19" s="14">
        <f>E25</f>
        <v>814.48</v>
      </c>
      <c r="F19" s="15">
        <v>10.47</v>
      </c>
      <c r="G19" s="15">
        <f>F19+(F19*E4)</f>
        <v>12.934166475839103</v>
      </c>
      <c r="H19" s="16">
        <f t="shared" ref="H19" si="2">E19*G19</f>
        <v>10534.619911241432</v>
      </c>
      <c r="I19" s="10" t="s">
        <v>855</v>
      </c>
      <c r="J19" s="309" t="s">
        <v>859</v>
      </c>
    </row>
    <row r="20" spans="1:12" ht="13.5" thickBot="1">
      <c r="A20" s="302" t="s">
        <v>70</v>
      </c>
      <c r="B20" s="2"/>
      <c r="C20" s="5" t="s">
        <v>832</v>
      </c>
      <c r="D20" s="2"/>
      <c r="E20" s="2"/>
      <c r="F20" s="337"/>
      <c r="G20" s="2"/>
      <c r="H20" s="8">
        <f>SUM(H21:H23)</f>
        <v>28672.205760517481</v>
      </c>
      <c r="I20" s="10"/>
    </row>
    <row r="21" spans="1:12" ht="24.75">
      <c r="A21" s="303" t="s">
        <v>71</v>
      </c>
      <c r="B21" s="4">
        <v>90842</v>
      </c>
      <c r="C21" s="3" t="s">
        <v>894</v>
      </c>
      <c r="D21" s="388" t="s">
        <v>60</v>
      </c>
      <c r="E21" s="12">
        <v>4</v>
      </c>
      <c r="F21" s="13">
        <v>1062.27</v>
      </c>
      <c r="G21" s="13">
        <f>F21+(F21*E4)</f>
        <v>1312.280517888214</v>
      </c>
      <c r="H21" s="11">
        <f t="shared" ref="H21" si="3">E21*G21</f>
        <v>5249.1220715528561</v>
      </c>
      <c r="I21" s="10" t="s">
        <v>855</v>
      </c>
      <c r="J21" s="309" t="s">
        <v>858</v>
      </c>
    </row>
    <row r="22" spans="1:12" ht="24.75">
      <c r="A22" s="303" t="s">
        <v>101</v>
      </c>
      <c r="B22" s="4">
        <v>90843</v>
      </c>
      <c r="C22" s="3" t="s">
        <v>895</v>
      </c>
      <c r="D22" s="388" t="s">
        <v>60</v>
      </c>
      <c r="E22" s="12">
        <v>5</v>
      </c>
      <c r="F22" s="13">
        <v>1114.1500000000001</v>
      </c>
      <c r="G22" s="13">
        <f>F22+(F22*E4)</f>
        <v>1376.3707334342059</v>
      </c>
      <c r="H22" s="11">
        <f t="shared" ref="H22:H23" si="4">E22*G22</f>
        <v>6881.8536671710299</v>
      </c>
      <c r="I22" s="10" t="s">
        <v>855</v>
      </c>
      <c r="J22" s="309" t="s">
        <v>858</v>
      </c>
    </row>
    <row r="23" spans="1:12" ht="25.5" thickBot="1">
      <c r="A23" s="303" t="s">
        <v>102</v>
      </c>
      <c r="B23" s="4">
        <v>90844</v>
      </c>
      <c r="C23" s="3" t="s">
        <v>896</v>
      </c>
      <c r="D23" s="388" t="s">
        <v>60</v>
      </c>
      <c r="E23" s="12">
        <f>'Tabela de Esquadrias '!B8+'Tabela de Esquadrias '!B10+'Tabela de Esquadrias '!B9</f>
        <v>11</v>
      </c>
      <c r="F23" s="13">
        <v>1217.26</v>
      </c>
      <c r="G23" s="13">
        <f>F23+(F23*E4)</f>
        <v>1503.7481837994178</v>
      </c>
      <c r="H23" s="11">
        <f t="shared" si="4"/>
        <v>16541.230021793595</v>
      </c>
      <c r="I23" s="10" t="s">
        <v>855</v>
      </c>
      <c r="J23" s="309" t="s">
        <v>858</v>
      </c>
    </row>
    <row r="24" spans="1:12" ht="13.5" thickBot="1">
      <c r="A24" s="302" t="s">
        <v>72</v>
      </c>
      <c r="B24" s="2"/>
      <c r="C24" s="5" t="s">
        <v>759</v>
      </c>
      <c r="D24" s="2"/>
      <c r="E24" s="2"/>
      <c r="F24" s="337"/>
      <c r="G24" s="2"/>
      <c r="H24" s="8">
        <f>SUM(H25:H25)</f>
        <v>168906.07874881558</v>
      </c>
      <c r="I24" s="310"/>
    </row>
    <row r="25" spans="1:12" ht="17.25" thickBot="1">
      <c r="A25" s="265" t="s">
        <v>73</v>
      </c>
      <c r="B25" s="284">
        <v>87263</v>
      </c>
      <c r="C25" s="266" t="s">
        <v>897</v>
      </c>
      <c r="D25" s="267" t="s">
        <v>61</v>
      </c>
      <c r="E25" s="268">
        <f>'ORÇ. FNDE'!G147</f>
        <v>814.48</v>
      </c>
      <c r="F25" s="269">
        <v>167.87</v>
      </c>
      <c r="G25" s="269">
        <f>F25+(F25*E4)</f>
        <v>207.37903785091785</v>
      </c>
      <c r="H25" s="270">
        <f>G25*E25</f>
        <v>168906.07874881558</v>
      </c>
      <c r="I25" s="10" t="s">
        <v>855</v>
      </c>
      <c r="J25" s="309" t="s">
        <v>859</v>
      </c>
    </row>
    <row r="26" spans="1:12">
      <c r="A26" s="304" t="s">
        <v>76</v>
      </c>
      <c r="B26" s="292"/>
      <c r="C26" s="293" t="s">
        <v>838</v>
      </c>
      <c r="D26" s="292"/>
      <c r="E26" s="292"/>
      <c r="F26" s="338"/>
      <c r="G26" s="292"/>
      <c r="H26" s="294">
        <f>SUM(H27:H29)</f>
        <v>83003.193680835073</v>
      </c>
      <c r="I26" s="10"/>
    </row>
    <row r="27" spans="1:12" ht="16.5">
      <c r="A27" s="306" t="s">
        <v>77</v>
      </c>
      <c r="B27" s="286">
        <v>98522</v>
      </c>
      <c r="C27" s="287" t="s">
        <v>898</v>
      </c>
      <c r="D27" s="288" t="s">
        <v>64</v>
      </c>
      <c r="E27" s="9">
        <v>252</v>
      </c>
      <c r="F27" s="17">
        <v>183.07</v>
      </c>
      <c r="G27" s="17">
        <f>F27+(F27*E4)</f>
        <v>226.1564333077234</v>
      </c>
      <c r="H27" s="221">
        <f>G27*E27</f>
        <v>56991.421193546295</v>
      </c>
      <c r="I27" s="10" t="s">
        <v>855</v>
      </c>
      <c r="J27" s="311" t="s">
        <v>860</v>
      </c>
    </row>
    <row r="28" spans="1:12">
      <c r="A28" s="319"/>
      <c r="B28" s="289"/>
      <c r="C28" s="290" t="s">
        <v>840</v>
      </c>
      <c r="D28" s="291"/>
      <c r="E28" s="298"/>
      <c r="F28" s="299"/>
      <c r="G28" s="299"/>
      <c r="H28" s="320"/>
      <c r="I28" s="10"/>
      <c r="J28" s="311"/>
    </row>
    <row r="29" spans="1:12" ht="16.5">
      <c r="A29" s="306" t="s">
        <v>78</v>
      </c>
      <c r="B29" s="286">
        <v>103316</v>
      </c>
      <c r="C29" s="287" t="s">
        <v>839</v>
      </c>
      <c r="D29" s="288" t="s">
        <v>61</v>
      </c>
      <c r="E29" s="9">
        <f>E27*1.1</f>
        <v>277.20000000000005</v>
      </c>
      <c r="F29" s="17">
        <v>75.959999999999994</v>
      </c>
      <c r="G29" s="17">
        <f>F29+(F29*E4)</f>
        <v>93.837563085457305</v>
      </c>
      <c r="H29" s="221">
        <f>G29*E29</f>
        <v>26011.77248728877</v>
      </c>
      <c r="I29" s="10" t="s">
        <v>855</v>
      </c>
      <c r="J29" s="311" t="s">
        <v>860</v>
      </c>
    </row>
    <row r="30" spans="1:12" ht="13.5" thickBot="1">
      <c r="A30" s="305" t="s">
        <v>79</v>
      </c>
      <c r="B30" s="295"/>
      <c r="C30" s="296" t="s">
        <v>833</v>
      </c>
      <c r="D30" s="295"/>
      <c r="E30" s="295"/>
      <c r="F30" s="339"/>
      <c r="G30" s="295"/>
      <c r="H30" s="297">
        <f>SUM(H31:H55)</f>
        <v>149227.44315002832</v>
      </c>
      <c r="I30" s="10"/>
    </row>
    <row r="31" spans="1:12">
      <c r="A31" s="451" t="s">
        <v>921</v>
      </c>
      <c r="B31" s="452"/>
      <c r="C31" s="452"/>
      <c r="D31" s="452"/>
      <c r="E31" s="452"/>
      <c r="F31" s="452"/>
      <c r="G31" s="452"/>
      <c r="H31" s="453"/>
      <c r="I31" s="10"/>
      <c r="K31" s="93"/>
      <c r="L31" s="1"/>
    </row>
    <row r="32" spans="1:12" ht="18" customHeight="1">
      <c r="A32" s="6" t="s">
        <v>80</v>
      </c>
      <c r="B32" s="285">
        <v>102492</v>
      </c>
      <c r="C32" s="272" t="s">
        <v>899</v>
      </c>
      <c r="D32" s="6" t="s">
        <v>61</v>
      </c>
      <c r="E32" s="9">
        <v>196.88</v>
      </c>
      <c r="F32" s="17">
        <v>22.94</v>
      </c>
      <c r="G32" s="17">
        <f>F32+(F32*E4)</f>
        <v>28.339042880205252</v>
      </c>
      <c r="H32" s="17">
        <f>G32*E32</f>
        <v>5579.3907622548095</v>
      </c>
      <c r="I32" s="10" t="s">
        <v>855</v>
      </c>
      <c r="J32" s="309" t="s">
        <v>861</v>
      </c>
      <c r="L32" s="1"/>
    </row>
    <row r="33" spans="1:10">
      <c r="A33" s="450" t="s">
        <v>922</v>
      </c>
      <c r="B33" s="450"/>
      <c r="C33" s="450"/>
      <c r="D33" s="450"/>
      <c r="E33" s="450"/>
      <c r="F33" s="450"/>
      <c r="G33" s="450"/>
      <c r="H33" s="450"/>
      <c r="I33" s="10"/>
    </row>
    <row r="34" spans="1:10">
      <c r="A34" s="6" t="s">
        <v>81</v>
      </c>
      <c r="B34" s="285">
        <v>88415</v>
      </c>
      <c r="C34" s="272" t="s">
        <v>900</v>
      </c>
      <c r="D34" s="6" t="s">
        <v>61</v>
      </c>
      <c r="E34" s="9">
        <f>E35</f>
        <v>1307.77</v>
      </c>
      <c r="F34" s="17">
        <v>2.61</v>
      </c>
      <c r="G34" s="17">
        <f>F34+(F34*E4)</f>
        <v>3.2242764567277984</v>
      </c>
      <c r="H34" s="17">
        <f>G34*E34</f>
        <v>4216.6120218149126</v>
      </c>
      <c r="I34" s="10" t="s">
        <v>855</v>
      </c>
      <c r="J34" s="309" t="s">
        <v>862</v>
      </c>
    </row>
    <row r="35" spans="1:10">
      <c r="A35" s="6" t="s">
        <v>82</v>
      </c>
      <c r="B35" s="285">
        <v>95305</v>
      </c>
      <c r="C35" s="272" t="s">
        <v>901</v>
      </c>
      <c r="D35" s="6" t="s">
        <v>61</v>
      </c>
      <c r="E35" s="9">
        <f>E36</f>
        <v>1307.77</v>
      </c>
      <c r="F35" s="17">
        <v>13.43</v>
      </c>
      <c r="G35" s="17">
        <f>F35+(F35*E4)</f>
        <v>16.590817170059132</v>
      </c>
      <c r="H35" s="17">
        <f>G35*E35</f>
        <v>21696.97297048823</v>
      </c>
      <c r="I35" s="10" t="s">
        <v>855</v>
      </c>
      <c r="J35" s="309" t="s">
        <v>862</v>
      </c>
    </row>
    <row r="36" spans="1:10">
      <c r="A36" s="6" t="s">
        <v>83</v>
      </c>
      <c r="B36" s="285">
        <v>88489</v>
      </c>
      <c r="C36" s="272" t="s">
        <v>902</v>
      </c>
      <c r="D36" s="6" t="s">
        <v>923</v>
      </c>
      <c r="E36" s="9">
        <f>'ORÇ. FNDE'!G163</f>
        <v>1307.77</v>
      </c>
      <c r="F36" s="17">
        <v>14.96</v>
      </c>
      <c r="G36" s="17">
        <f>F36+(F36*E4)</f>
        <v>18.480910265382327</v>
      </c>
      <c r="H36" s="17">
        <f>G36*E36</f>
        <v>24168.780017759047</v>
      </c>
      <c r="I36" s="10" t="s">
        <v>855</v>
      </c>
      <c r="J36" s="309" t="s">
        <v>862</v>
      </c>
    </row>
    <row r="37" spans="1:10">
      <c r="A37" s="450" t="s">
        <v>924</v>
      </c>
      <c r="B37" s="450"/>
      <c r="C37" s="450"/>
      <c r="D37" s="450"/>
      <c r="E37" s="450"/>
      <c r="F37" s="450"/>
      <c r="G37" s="450"/>
      <c r="H37" s="450"/>
      <c r="I37" s="10"/>
    </row>
    <row r="38" spans="1:10" ht="17.25" customHeight="1">
      <c r="A38" s="6" t="s">
        <v>172</v>
      </c>
      <c r="B38" s="285">
        <v>102218</v>
      </c>
      <c r="C38" s="272" t="s">
        <v>252</v>
      </c>
      <c r="D38" s="6" t="str">
        <f>QUANTITATIVOS!E35</f>
        <v>m²</v>
      </c>
      <c r="E38" s="9">
        <f>'Tabela de Esquadrias '!E27</f>
        <v>74.249000000000009</v>
      </c>
      <c r="F38" s="17">
        <v>15.07</v>
      </c>
      <c r="G38" s="17">
        <f>F38+(F38*E4)</f>
        <v>18.616799311451313</v>
      </c>
      <c r="H38" s="17">
        <f>G38*E38</f>
        <v>1382.2787320759487</v>
      </c>
      <c r="I38" s="10" t="s">
        <v>855</v>
      </c>
      <c r="J38" s="309" t="s">
        <v>863</v>
      </c>
    </row>
    <row r="39" spans="1:10">
      <c r="A39" s="6" t="s">
        <v>784</v>
      </c>
      <c r="B39" s="285">
        <v>100717</v>
      </c>
      <c r="C39" s="272" t="s">
        <v>905</v>
      </c>
      <c r="D39" s="6" t="s">
        <v>61</v>
      </c>
      <c r="E39" s="9">
        <f>'Tabela de Esquadrias '!E29</f>
        <v>25.571999999999996</v>
      </c>
      <c r="F39" s="340">
        <v>8.93</v>
      </c>
      <c r="G39" s="17">
        <f>F39+(F39*E4)</f>
        <v>11.031719830873273</v>
      </c>
      <c r="H39" s="17">
        <f t="shared" ref="H39:H41" si="5">G39*E39</f>
        <v>282.1031395150913</v>
      </c>
      <c r="I39" s="10" t="s">
        <v>855</v>
      </c>
      <c r="J39" s="309" t="s">
        <v>863</v>
      </c>
    </row>
    <row r="40" spans="1:10">
      <c r="A40" s="6" t="s">
        <v>841</v>
      </c>
      <c r="B40" s="285">
        <v>100718</v>
      </c>
      <c r="C40" s="272" t="s">
        <v>904</v>
      </c>
      <c r="D40" s="6" t="s">
        <v>64</v>
      </c>
      <c r="E40" s="9">
        <f>('Tabela de Esquadrias '!E30)/2.5</f>
        <v>22.701600000000003</v>
      </c>
      <c r="F40" s="340">
        <v>1.27</v>
      </c>
      <c r="G40" s="17">
        <f>F40+(F40*E4)</f>
        <v>1.568900804614676</v>
      </c>
      <c r="H40" s="17">
        <f t="shared" si="5"/>
        <v>35.616558506040533</v>
      </c>
      <c r="I40" s="10" t="s">
        <v>855</v>
      </c>
      <c r="J40" s="309" t="s">
        <v>863</v>
      </c>
    </row>
    <row r="41" spans="1:10" ht="16.5">
      <c r="A41" s="6" t="s">
        <v>842</v>
      </c>
      <c r="B41" s="285">
        <v>100735</v>
      </c>
      <c r="C41" s="272" t="s">
        <v>903</v>
      </c>
      <c r="D41" s="6" t="s">
        <v>61</v>
      </c>
      <c r="E41" s="9">
        <f>E39*2</f>
        <v>51.143999999999991</v>
      </c>
      <c r="F41" s="340">
        <v>10.130000000000001</v>
      </c>
      <c r="G41" s="17">
        <f>F41+(F41*E4)</f>
        <v>12.514145787989504</v>
      </c>
      <c r="H41" s="17">
        <f t="shared" si="5"/>
        <v>640.02347218093507</v>
      </c>
      <c r="I41" s="10" t="s">
        <v>855</v>
      </c>
      <c r="J41" s="309" t="s">
        <v>863</v>
      </c>
    </row>
    <row r="42" spans="1:10" ht="17.25" customHeight="1">
      <c r="A42" s="450" t="s">
        <v>852</v>
      </c>
      <c r="B42" s="450"/>
      <c r="C42" s="450"/>
      <c r="D42" s="450"/>
      <c r="E42" s="450"/>
      <c r="F42" s="450"/>
      <c r="G42" s="450"/>
      <c r="H42" s="450"/>
      <c r="I42" s="10"/>
    </row>
    <row r="43" spans="1:10" ht="17.25" customHeight="1">
      <c r="A43" s="6" t="s">
        <v>843</v>
      </c>
      <c r="B43" s="285">
        <v>100727</v>
      </c>
      <c r="C43" s="272" t="s">
        <v>907</v>
      </c>
      <c r="D43" s="6" t="s">
        <v>61</v>
      </c>
      <c r="E43" s="9">
        <f>(3.1416*0.85*0.85*10)*1</f>
        <v>22.698059999999998</v>
      </c>
      <c r="F43" s="340">
        <v>26.64</v>
      </c>
      <c r="G43" s="17">
        <f>F43+(F43*E4)</f>
        <v>32.909856247980294</v>
      </c>
      <c r="H43" s="17">
        <f t="shared" ref="H43" si="6">G43*E43</f>
        <v>746.98989170803156</v>
      </c>
      <c r="I43" s="10" t="s">
        <v>855</v>
      </c>
      <c r="J43" s="309" t="s">
        <v>869</v>
      </c>
    </row>
    <row r="44" spans="1:10" ht="17.25" customHeight="1">
      <c r="A44" s="6" t="s">
        <v>844</v>
      </c>
      <c r="B44" s="285">
        <v>100751</v>
      </c>
      <c r="C44" s="272" t="s">
        <v>906</v>
      </c>
      <c r="D44" s="6" t="s">
        <v>61</v>
      </c>
      <c r="E44" s="9">
        <f>E43*2</f>
        <v>45.396119999999996</v>
      </c>
      <c r="F44" s="340">
        <v>39.9</v>
      </c>
      <c r="G44" s="17">
        <f>F44+(F44*E4)</f>
        <v>49.290663074114619</v>
      </c>
      <c r="H44" s="17">
        <f t="shared" ref="H44" si="7">G44*E44</f>
        <v>2237.6048557920758</v>
      </c>
      <c r="I44" s="10" t="s">
        <v>855</v>
      </c>
      <c r="J44" s="309" t="s">
        <v>870</v>
      </c>
    </row>
    <row r="45" spans="1:10">
      <c r="A45" s="450" t="s">
        <v>925</v>
      </c>
      <c r="B45" s="450"/>
      <c r="C45" s="450"/>
      <c r="D45" s="450"/>
      <c r="E45" s="450"/>
      <c r="F45" s="450"/>
      <c r="G45" s="450"/>
      <c r="H45" s="450"/>
      <c r="I45" s="10"/>
    </row>
    <row r="46" spans="1:10">
      <c r="A46" s="6" t="s">
        <v>845</v>
      </c>
      <c r="B46" s="285">
        <v>88488</v>
      </c>
      <c r="C46" s="272" t="s">
        <v>104</v>
      </c>
      <c r="D46" s="6" t="s">
        <v>61</v>
      </c>
      <c r="E46" s="9">
        <f>'ORÇ. FNDE'!G164</f>
        <v>579.57000000000005</v>
      </c>
      <c r="F46" s="17">
        <v>16.8</v>
      </c>
      <c r="G46" s="17">
        <f>F46+(F46*E4)</f>
        <v>20.75396339962721</v>
      </c>
      <c r="H46" s="17">
        <f>G46*E46</f>
        <v>12028.374567521943</v>
      </c>
      <c r="I46" s="10" t="s">
        <v>855</v>
      </c>
      <c r="J46" s="309" t="s">
        <v>862</v>
      </c>
    </row>
    <row r="47" spans="1:10" ht="14.25" customHeight="1">
      <c r="A47" s="6" t="s">
        <v>846</v>
      </c>
      <c r="B47" s="285">
        <v>88496</v>
      </c>
      <c r="C47" s="272" t="s">
        <v>908</v>
      </c>
      <c r="D47" s="6" t="s">
        <v>61</v>
      </c>
      <c r="E47" s="9">
        <f>E46</f>
        <v>579.57000000000005</v>
      </c>
      <c r="F47" s="17">
        <v>28.75</v>
      </c>
      <c r="G47" s="17">
        <f>F47+(F47*E4)</f>
        <v>35.516455222576326</v>
      </c>
      <c r="H47" s="17">
        <f>G47*E47</f>
        <v>20584.271953348562</v>
      </c>
      <c r="I47" s="10" t="s">
        <v>855</v>
      </c>
      <c r="J47" s="309" t="s">
        <v>862</v>
      </c>
    </row>
    <row r="48" spans="1:10">
      <c r="A48" s="6" t="s">
        <v>847</v>
      </c>
      <c r="B48" s="285">
        <v>88484</v>
      </c>
      <c r="C48" s="272" t="s">
        <v>909</v>
      </c>
      <c r="D48" s="6" t="s">
        <v>61</v>
      </c>
      <c r="E48" s="9">
        <f>E47</f>
        <v>579.57000000000005</v>
      </c>
      <c r="F48" s="17">
        <v>2.62</v>
      </c>
      <c r="G48" s="17">
        <f>F48+(F48*E4)</f>
        <v>3.2366300063704339</v>
      </c>
      <c r="H48" s="17">
        <f>G48*E48</f>
        <v>1875.8536527921126</v>
      </c>
      <c r="I48" s="10" t="s">
        <v>855</v>
      </c>
      <c r="J48" s="309" t="s">
        <v>862</v>
      </c>
    </row>
    <row r="49" spans="1:10">
      <c r="A49" s="450" t="s">
        <v>926</v>
      </c>
      <c r="B49" s="450"/>
      <c r="C49" s="450"/>
      <c r="D49" s="450"/>
      <c r="E49" s="450"/>
      <c r="F49" s="450"/>
      <c r="G49" s="450"/>
      <c r="H49" s="450"/>
      <c r="I49" s="10"/>
    </row>
    <row r="50" spans="1:10">
      <c r="A50" s="6" t="s">
        <v>848</v>
      </c>
      <c r="B50" s="285">
        <v>102193</v>
      </c>
      <c r="C50" s="272" t="s">
        <v>910</v>
      </c>
      <c r="D50" s="6" t="str">
        <f>QUANTITATIVOS!E39</f>
        <v>m²</v>
      </c>
      <c r="E50" s="9">
        <f>'ORÇ. FNDE'!G124/3</f>
        <v>571.43666666666661</v>
      </c>
      <c r="F50" s="17">
        <v>1.96</v>
      </c>
      <c r="G50" s="17">
        <f>F50+(F50*E4)</f>
        <v>2.4212957299565079</v>
      </c>
      <c r="H50" s="17">
        <f>G50*E50</f>
        <v>1383.6171609405801</v>
      </c>
      <c r="I50" s="10" t="s">
        <v>855</v>
      </c>
      <c r="J50" s="309" t="s">
        <v>862</v>
      </c>
    </row>
    <row r="51" spans="1:10" ht="18" customHeight="1">
      <c r="A51" s="6" t="s">
        <v>849</v>
      </c>
      <c r="B51" s="285">
        <v>102218</v>
      </c>
      <c r="C51" s="272" t="s">
        <v>252</v>
      </c>
      <c r="D51" s="6" t="s">
        <v>61</v>
      </c>
      <c r="E51" s="9">
        <f>E50</f>
        <v>571.43666666666661</v>
      </c>
      <c r="F51" s="17">
        <v>15.07</v>
      </c>
      <c r="G51" s="17">
        <f>F51+(F51*E4)</f>
        <v>18.616799311451313</v>
      </c>
      <c r="H51" s="17">
        <f>G51*E51</f>
        <v>10638.321742538032</v>
      </c>
      <c r="I51" s="10" t="s">
        <v>855</v>
      </c>
      <c r="J51" s="309" t="s">
        <v>862</v>
      </c>
    </row>
    <row r="52" spans="1:10">
      <c r="A52" s="450" t="s">
        <v>865</v>
      </c>
      <c r="B52" s="450"/>
      <c r="C52" s="450"/>
      <c r="D52" s="450"/>
      <c r="E52" s="450"/>
      <c r="F52" s="450"/>
      <c r="G52" s="450"/>
      <c r="H52" s="450"/>
      <c r="I52" s="10"/>
    </row>
    <row r="53" spans="1:10">
      <c r="A53" s="6" t="s">
        <v>850</v>
      </c>
      <c r="B53" s="285">
        <v>88488</v>
      </c>
      <c r="C53" s="272" t="s">
        <v>911</v>
      </c>
      <c r="D53" s="6" t="s">
        <v>61</v>
      </c>
      <c r="E53" s="9">
        <f>'ORÇ. FNDE'!G125</f>
        <v>1189.68</v>
      </c>
      <c r="F53" s="17">
        <v>16.8</v>
      </c>
      <c r="G53" s="17">
        <f>F53+(F53*E4)</f>
        <v>20.75396339962721</v>
      </c>
      <c r="H53" s="17">
        <f>G53*E53</f>
        <v>24690.5751772685</v>
      </c>
      <c r="I53" s="10" t="s">
        <v>855</v>
      </c>
      <c r="J53" s="309" t="s">
        <v>862</v>
      </c>
    </row>
    <row r="54" spans="1:10">
      <c r="A54" s="450" t="s">
        <v>835</v>
      </c>
      <c r="B54" s="450"/>
      <c r="C54" s="450"/>
      <c r="D54" s="450"/>
      <c r="E54" s="450"/>
      <c r="F54" s="450"/>
      <c r="G54" s="450"/>
      <c r="H54" s="450"/>
      <c r="I54" s="10"/>
    </row>
    <row r="55" spans="1:10" ht="18" customHeight="1">
      <c r="A55" s="6" t="s">
        <v>851</v>
      </c>
      <c r="B55" s="285">
        <v>102494</v>
      </c>
      <c r="C55" s="272" t="s">
        <v>912</v>
      </c>
      <c r="D55" s="6" t="s">
        <v>61</v>
      </c>
      <c r="E55" s="9">
        <f>'ORÇ. FNDE'!G140</f>
        <v>222.12</v>
      </c>
      <c r="F55" s="17">
        <v>62.1</v>
      </c>
      <c r="G55" s="17">
        <f>F55+(F55*E4)</f>
        <v>76.715543280764876</v>
      </c>
      <c r="H55" s="17">
        <f>G55*E55</f>
        <v>17040.056473523495</v>
      </c>
      <c r="I55" s="10" t="s">
        <v>855</v>
      </c>
      <c r="J55" s="309" t="s">
        <v>864</v>
      </c>
    </row>
    <row r="56" spans="1:10" ht="13.5" thickBot="1">
      <c r="A56" s="305" t="s">
        <v>84</v>
      </c>
      <c r="B56" s="351"/>
      <c r="C56" s="352" t="s">
        <v>871</v>
      </c>
      <c r="D56" s="351"/>
      <c r="E56" s="351"/>
      <c r="F56" s="353"/>
      <c r="G56" s="351"/>
      <c r="H56" s="354">
        <f>SUM(H57:H62)</f>
        <v>31054.823995874092</v>
      </c>
      <c r="I56" s="10"/>
    </row>
    <row r="57" spans="1:10">
      <c r="A57" s="324" t="s">
        <v>85</v>
      </c>
      <c r="B57" s="325">
        <v>100858</v>
      </c>
      <c r="C57" s="326" t="s">
        <v>913</v>
      </c>
      <c r="D57" s="327" t="s">
        <v>60</v>
      </c>
      <c r="E57" s="328">
        <v>2</v>
      </c>
      <c r="F57" s="329">
        <v>576.47</v>
      </c>
      <c r="G57" s="329">
        <f>F57+(F57*E4)</f>
        <v>712.14507624899397</v>
      </c>
      <c r="H57" s="330">
        <f t="shared" ref="H57:H62" si="8">G57*E57</f>
        <v>1424.2901524979879</v>
      </c>
      <c r="I57" s="10" t="s">
        <v>855</v>
      </c>
      <c r="J57" s="309" t="s">
        <v>873</v>
      </c>
    </row>
    <row r="58" spans="1:10" ht="18" customHeight="1">
      <c r="A58" s="306" t="s">
        <v>86</v>
      </c>
      <c r="B58" s="286">
        <v>95470</v>
      </c>
      <c r="C58" s="287" t="s">
        <v>914</v>
      </c>
      <c r="D58" s="288" t="s">
        <v>60</v>
      </c>
      <c r="E58" s="9">
        <v>9</v>
      </c>
      <c r="F58" s="17">
        <v>309.26</v>
      </c>
      <c r="G58" s="17">
        <f>F58+(F58*E4)</f>
        <v>382.04587624813757</v>
      </c>
      <c r="H58" s="221">
        <f t="shared" si="8"/>
        <v>3438.4128862332382</v>
      </c>
      <c r="I58" s="10" t="s">
        <v>855</v>
      </c>
      <c r="J58" s="309" t="s">
        <v>883</v>
      </c>
    </row>
    <row r="59" spans="1:10">
      <c r="A59" s="306" t="s">
        <v>176</v>
      </c>
      <c r="B59" s="318" t="s">
        <v>881</v>
      </c>
      <c r="C59" s="347" t="s">
        <v>918</v>
      </c>
      <c r="D59" s="288" t="s">
        <v>61</v>
      </c>
      <c r="E59" s="9">
        <f>2.85*0.7*2</f>
        <v>3.9899999999999998</v>
      </c>
      <c r="F59" s="17">
        <f>'COMPOSIÇÃO III'!F15</f>
        <v>607.05506000000003</v>
      </c>
      <c r="G59" s="17">
        <f>F59+(F59*E4)</f>
        <v>749.92848195229169</v>
      </c>
      <c r="H59" s="221">
        <f t="shared" si="8"/>
        <v>2992.2146429896438</v>
      </c>
      <c r="I59" s="10" t="s">
        <v>855</v>
      </c>
      <c r="J59" s="309" t="s">
        <v>882</v>
      </c>
    </row>
    <row r="60" spans="1:10" ht="18" customHeight="1">
      <c r="A60" s="306" t="s">
        <v>371</v>
      </c>
      <c r="B60" s="286">
        <v>102253</v>
      </c>
      <c r="C60" s="287" t="s">
        <v>915</v>
      </c>
      <c r="D60" s="288" t="s">
        <v>61</v>
      </c>
      <c r="E60" s="9">
        <f>4*(1.7*1.35)+(1.5*1.7)</f>
        <v>11.73</v>
      </c>
      <c r="F60" s="17">
        <v>1072.7</v>
      </c>
      <c r="G60" s="17">
        <f>F60+(F60*E4)</f>
        <v>1325.1652701654828</v>
      </c>
      <c r="H60" s="221">
        <f t="shared" si="8"/>
        <v>15544.188619041113</v>
      </c>
      <c r="I60" s="10" t="s">
        <v>855</v>
      </c>
      <c r="J60" s="309" t="s">
        <v>874</v>
      </c>
    </row>
    <row r="61" spans="1:10" ht="18" customHeight="1">
      <c r="A61" s="306" t="s">
        <v>373</v>
      </c>
      <c r="B61" s="286">
        <v>91341</v>
      </c>
      <c r="C61" s="287" t="s">
        <v>916</v>
      </c>
      <c r="D61" s="288" t="s">
        <v>61</v>
      </c>
      <c r="E61" s="9">
        <f>(1.55*0.6)*9</f>
        <v>8.3699999999999992</v>
      </c>
      <c r="F61" s="17">
        <v>689.45</v>
      </c>
      <c r="G61" s="17">
        <f>F61+(F61*E4)</f>
        <v>851.71548011148695</v>
      </c>
      <c r="H61" s="221">
        <f t="shared" si="8"/>
        <v>7128.8585685331454</v>
      </c>
      <c r="I61" s="10" t="s">
        <v>855</v>
      </c>
      <c r="J61" s="309" t="s">
        <v>888</v>
      </c>
    </row>
    <row r="62" spans="1:10" ht="18" customHeight="1" thickBot="1">
      <c r="A62" s="307" t="s">
        <v>375</v>
      </c>
      <c r="B62" s="321">
        <v>102255</v>
      </c>
      <c r="C62" s="322" t="s">
        <v>917</v>
      </c>
      <c r="D62" s="323" t="s">
        <v>61</v>
      </c>
      <c r="E62" s="222">
        <f>0.5*0.8</f>
        <v>0.4</v>
      </c>
      <c r="F62" s="281">
        <v>1066.21</v>
      </c>
      <c r="G62" s="281">
        <f>F62+(F62*E4)</f>
        <v>1317.1478164474124</v>
      </c>
      <c r="H62" s="282">
        <f t="shared" si="8"/>
        <v>526.85912657896495</v>
      </c>
      <c r="I62" s="10" t="s">
        <v>855</v>
      </c>
      <c r="J62" s="309" t="s">
        <v>872</v>
      </c>
    </row>
    <row r="63" spans="1:10" ht="18" customHeight="1" thickBot="1">
      <c r="A63" s="91"/>
      <c r="B63" s="312"/>
      <c r="C63" s="313"/>
      <c r="D63" s="314"/>
      <c r="E63" s="92"/>
      <c r="F63" s="93"/>
      <c r="G63" s="93"/>
      <c r="H63" s="93"/>
      <c r="I63" s="10"/>
    </row>
    <row r="64" spans="1:10" ht="13.5" thickBot="1">
      <c r="A64" s="91"/>
      <c r="B64" s="89"/>
      <c r="C64" s="90"/>
      <c r="D64" s="91"/>
      <c r="E64" s="428" t="s">
        <v>258</v>
      </c>
      <c r="F64" s="429"/>
      <c r="G64" s="426">
        <f>H12+H14+H20+H24+H30+H26+H56</f>
        <v>497860.31949036737</v>
      </c>
      <c r="H64" s="427"/>
      <c r="I64" s="10"/>
    </row>
    <row r="65" spans="1:9">
      <c r="A65" s="91"/>
      <c r="B65" s="89"/>
      <c r="C65" s="90"/>
      <c r="I65" s="10"/>
    </row>
    <row r="66" spans="1:9">
      <c r="D66" s="21"/>
    </row>
    <row r="67" spans="1:9">
      <c r="D67" s="23"/>
    </row>
    <row r="68" spans="1:9">
      <c r="D68" s="22"/>
      <c r="E68" s="21"/>
      <c r="F68" s="342"/>
      <c r="G68" s="21"/>
      <c r="H68" s="21"/>
    </row>
    <row r="71" spans="1:9">
      <c r="E71" s="21"/>
      <c r="F71" s="342"/>
      <c r="G71" s="21"/>
      <c r="H71" s="21"/>
    </row>
    <row r="72" spans="1:9">
      <c r="E72" s="44"/>
      <c r="F72" s="343"/>
      <c r="G72" s="44"/>
      <c r="H72" s="44"/>
    </row>
    <row r="73" spans="1:9">
      <c r="E73" s="45"/>
      <c r="F73" s="344"/>
      <c r="G73" s="45"/>
      <c r="H73" s="45"/>
    </row>
  </sheetData>
  <mergeCells count="24">
    <mergeCell ref="A54:H54"/>
    <mergeCell ref="A52:H52"/>
    <mergeCell ref="A42:H42"/>
    <mergeCell ref="A49:H49"/>
    <mergeCell ref="A31:H31"/>
    <mergeCell ref="A33:H33"/>
    <mergeCell ref="A37:H37"/>
    <mergeCell ref="A45:H45"/>
    <mergeCell ref="G64:H64"/>
    <mergeCell ref="E64:F64"/>
    <mergeCell ref="A1:H1"/>
    <mergeCell ref="A2:B4"/>
    <mergeCell ref="D2:F2"/>
    <mergeCell ref="G2:H4"/>
    <mergeCell ref="D3:F3"/>
    <mergeCell ref="E4:F4"/>
    <mergeCell ref="C2:C4"/>
    <mergeCell ref="A10:H11"/>
    <mergeCell ref="A5:H5"/>
    <mergeCell ref="A8:H8"/>
    <mergeCell ref="B6:G6"/>
    <mergeCell ref="B7:G7"/>
    <mergeCell ref="A15:H15"/>
    <mergeCell ref="A17:H17"/>
  </mergeCells>
  <phoneticPr fontId="25" type="noConversion"/>
  <pageMargins left="0.25" right="0.25" top="0.75" bottom="0.75" header="0.3" footer="0.3"/>
  <pageSetup paperSize="9" scale="5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2"/>
  <sheetViews>
    <sheetView topLeftCell="A63" zoomScale="145" zoomScaleNormal="145" workbookViewId="0">
      <selection activeCell="E1" sqref="A1:E70"/>
    </sheetView>
  </sheetViews>
  <sheetFormatPr defaultRowHeight="12.75"/>
  <cols>
    <col min="1" max="1" width="16" style="308" customWidth="1"/>
    <col min="2" max="2" width="44" style="348" customWidth="1"/>
    <col min="3" max="3" width="36.1640625" style="387" customWidth="1"/>
    <col min="4" max="4" width="10" style="385" customWidth="1"/>
    <col min="5" max="5" width="13.1640625" style="308" customWidth="1"/>
  </cols>
  <sheetData>
    <row r="1" spans="1:5" ht="6.75" customHeight="1" thickBot="1">
      <c r="A1" s="369"/>
      <c r="B1" s="349"/>
      <c r="C1" s="386"/>
      <c r="D1" s="379"/>
      <c r="E1" s="363"/>
    </row>
    <row r="2" spans="1:5" ht="15.6" customHeight="1">
      <c r="A2" s="475" t="str">
        <f>BDI!C2</f>
        <v xml:space="preserve">PREFEITURA  DE NOVA SANTA HELENA-MT </v>
      </c>
      <c r="B2" s="476"/>
      <c r="C2" s="476"/>
      <c r="D2" s="476"/>
      <c r="E2" s="477"/>
    </row>
    <row r="3" spans="1:5" ht="12.95" customHeight="1">
      <c r="A3" s="475"/>
      <c r="B3" s="476"/>
      <c r="C3" s="476"/>
      <c r="D3" s="476"/>
      <c r="E3" s="477"/>
    </row>
    <row r="4" spans="1:5" ht="12.95" customHeight="1">
      <c r="A4" s="475"/>
      <c r="B4" s="476"/>
      <c r="C4" s="476"/>
      <c r="D4" s="476"/>
      <c r="E4" s="477"/>
    </row>
    <row r="5" spans="1:5" ht="12.75" customHeight="1">
      <c r="A5" s="475"/>
      <c r="B5" s="476"/>
      <c r="C5" s="476"/>
      <c r="D5" s="476"/>
      <c r="E5" s="477"/>
    </row>
    <row r="6" spans="1:5" ht="15" customHeight="1" thickBot="1">
      <c r="A6" s="472"/>
      <c r="B6" s="473"/>
      <c r="C6" s="473"/>
      <c r="D6" s="473"/>
      <c r="E6" s="474"/>
    </row>
    <row r="7" spans="1:5" ht="9.75" customHeight="1" thickBot="1">
      <c r="A7" s="442" t="s">
        <v>94</v>
      </c>
      <c r="B7" s="443"/>
      <c r="C7" s="443"/>
      <c r="D7" s="443"/>
      <c r="E7" s="444"/>
    </row>
    <row r="8" spans="1:5" ht="20.25" customHeight="1">
      <c r="A8" s="370" t="s">
        <v>3</v>
      </c>
      <c r="B8" s="479" t="s">
        <v>756</v>
      </c>
      <c r="C8" s="479"/>
      <c r="D8" s="479"/>
      <c r="E8" s="19" t="s">
        <v>105</v>
      </c>
    </row>
    <row r="9" spans="1:5" ht="13.5" thickBot="1">
      <c r="A9" s="371" t="s">
        <v>88</v>
      </c>
      <c r="B9" s="480" t="s">
        <v>757</v>
      </c>
      <c r="C9" s="480"/>
      <c r="D9" s="480"/>
      <c r="E9" s="20">
        <f ca="1">TODAY()</f>
        <v>45036</v>
      </c>
    </row>
    <row r="10" spans="1:5" ht="6.2" customHeight="1" thickBot="1">
      <c r="A10" s="478"/>
      <c r="B10" s="478"/>
      <c r="C10" s="478"/>
      <c r="D10" s="478"/>
      <c r="E10" s="478"/>
    </row>
    <row r="11" spans="1:5" ht="20.25" customHeight="1" thickBot="1">
      <c r="A11" s="464" t="s">
        <v>89</v>
      </c>
      <c r="B11" s="465"/>
      <c r="C11" s="465"/>
      <c r="D11" s="465"/>
      <c r="E11" s="466"/>
    </row>
    <row r="12" spans="1:5" ht="13.5" thickBot="1">
      <c r="A12" s="372" t="str">
        <f>'PLANILHA ORÇAMENTÁRIA COMPL.'!A12</f>
        <v>1.0</v>
      </c>
      <c r="B12" s="470" t="str">
        <f>'PLANILHA ORÇAMENTÁRIA COMPL.'!C12</f>
        <v>ADMINISTRAÇÃO LOCAL</v>
      </c>
      <c r="C12" s="470"/>
      <c r="D12" s="470"/>
      <c r="E12" s="471"/>
    </row>
    <row r="13" spans="1:5" ht="12" customHeight="1" thickBot="1">
      <c r="A13" s="373" t="str">
        <f>'PLANILHA ORÇAMENTÁRIA COMPL.'!A13</f>
        <v>1.1</v>
      </c>
      <c r="B13" s="357" t="str">
        <f>'PLANILHA ORÇAMENTÁRIA COMPL.'!C13</f>
        <v>ADMINISTRAÇÃO LOCAL</v>
      </c>
      <c r="C13" s="359" t="str">
        <f>'PLANILHA ORÇAMENTÁRIA COMPL.'!J13</f>
        <v xml:space="preserve">Conforme Composição I </v>
      </c>
      <c r="D13" s="380">
        <f>'PLANILHA ORÇAMENTÁRIA COMPL.'!E13</f>
        <v>3</v>
      </c>
      <c r="E13" s="364" t="str">
        <f>'PLANILHA ORÇAMENTÁRIA COMPL.'!D13</f>
        <v>Und.</v>
      </c>
    </row>
    <row r="14" spans="1:5" ht="13.5" thickBot="1">
      <c r="A14" s="372" t="str">
        <f>'PLANILHA ORÇAMENTÁRIA COMPL.'!A14</f>
        <v>2.0</v>
      </c>
      <c r="B14" s="459" t="str">
        <f>'PLANILHA ORÇAMENTÁRIA COMPL.'!C14</f>
        <v>SERVIÇOS PRELIMINARES</v>
      </c>
      <c r="C14" s="459"/>
      <c r="D14" s="459"/>
      <c r="E14" s="460"/>
    </row>
    <row r="15" spans="1:5" ht="10.35" customHeight="1">
      <c r="A15" s="467" t="str">
        <f>'PLANILHA ORÇAMENTÁRIA COMPL.'!A15</f>
        <v xml:space="preserve">PLACA DE OBRA </v>
      </c>
      <c r="B15" s="468"/>
      <c r="C15" s="468"/>
      <c r="D15" s="468"/>
      <c r="E15" s="469"/>
    </row>
    <row r="16" spans="1:5" ht="18">
      <c r="A16" s="374" t="str">
        <f>'PLANILHA ORÇAMENTÁRIA COMPL.'!A16</f>
        <v>2.1</v>
      </c>
      <c r="B16" s="350" t="str">
        <f>'PLANILHA ORÇAMENTÁRIA COMPL.'!C16</f>
        <v xml:space="preserve">PLACA DE OBRA EM CHAPA DE ACO GALVANIZADO </v>
      </c>
      <c r="C16" s="27" t="str">
        <f>'PLANILHA ORÇAMENTÁRIA COMPL.'!J16</f>
        <v>Placa de Obra Padrão Prefeitura de Nova Santa Helena-MT (2,5m x 5,0m)</v>
      </c>
      <c r="D16" s="381">
        <f>'PLANILHA ORÇAMENTÁRIA COMPL.'!E16</f>
        <v>12.5</v>
      </c>
      <c r="E16" s="365" t="str">
        <f>'PLANILHA ORÇAMENTÁRIA COMPL.'!D16</f>
        <v>m²</v>
      </c>
    </row>
    <row r="17" spans="1:5" ht="12.75" customHeight="1">
      <c r="A17" s="454" t="str">
        <f>'PLANILHA ORÇAMENTÁRIA COMPL.'!A17</f>
        <v>DEMOLIÇOES E RETIRADAS</v>
      </c>
      <c r="B17" s="455"/>
      <c r="C17" s="455"/>
      <c r="D17" s="455"/>
      <c r="E17" s="456"/>
    </row>
    <row r="18" spans="1:5" ht="24.75" customHeight="1">
      <c r="A18" s="374" t="str">
        <f>'PLANILHA ORÇAMENTÁRIA COMPL.'!A18</f>
        <v>2.2</v>
      </c>
      <c r="B18" s="350" t="str">
        <f>'PLANILHA ORÇAMENTÁRIA COMPL.'!C18</f>
        <v>REMOÇÃO DE PORTAS, DE FORMA MANUAL, SEM REAPROVEITAMENTO.</v>
      </c>
      <c r="C18" s="27" t="str">
        <f>'PLANILHA ORÇAMENTÁRIA COMPL.'!J18</f>
        <v xml:space="preserve">Quantidade de Portas a serem substituidas - Conforme Tabela de Serviços em Esquadrias </v>
      </c>
      <c r="D18" s="381">
        <f>'PLANILHA ORÇAMENTÁRIA COMPL.'!E18</f>
        <v>35.070000000000007</v>
      </c>
      <c r="E18" s="365" t="str">
        <f>'PLANILHA ORÇAMENTÁRIA COMPL.'!D18</f>
        <v>m²</v>
      </c>
    </row>
    <row r="19" spans="1:5" ht="30" customHeight="1" thickBot="1">
      <c r="A19" s="375" t="str">
        <f>'PLANILHA ORÇAMENTÁRIA COMPL.'!A19</f>
        <v>2.3</v>
      </c>
      <c r="B19" s="358" t="str">
        <f>'PLANILHA ORÇAMENTÁRIA COMPL.'!C19</f>
        <v xml:space="preserve"> DEMOLIÇÃO DE REVESTIMENTO CERÂMICO, DE FORMA MECANIZADA COM MARTELETE, SEM REAPROVEITAMENTO.</v>
      </c>
      <c r="C19" s="360" t="str">
        <f>'PLANILHA ORÇAMENTÁRIA COMPL.'!J19</f>
        <v xml:space="preserve">Conforme Projeto Padrão 6 salas FNDE  - Quantidade Piso a ser substituido </v>
      </c>
      <c r="D19" s="382">
        <f>'PLANILHA ORÇAMENTÁRIA COMPL.'!E19</f>
        <v>814.48</v>
      </c>
      <c r="E19" s="366" t="str">
        <f>'PLANILHA ORÇAMENTÁRIA COMPL.'!D19</f>
        <v>Und.</v>
      </c>
    </row>
    <row r="20" spans="1:5" ht="13.5" thickBot="1">
      <c r="A20" s="372" t="str">
        <f>'PLANILHA ORÇAMENTÁRIA COMPL.'!A20</f>
        <v>3.0</v>
      </c>
      <c r="B20" s="459" t="str">
        <f>'PLANILHA ORÇAMENTÁRIA COMPL.'!C20</f>
        <v xml:space="preserve">ESQUADRIAS </v>
      </c>
      <c r="C20" s="459"/>
      <c r="D20" s="459"/>
      <c r="E20" s="460"/>
    </row>
    <row r="21" spans="1:5" ht="54">
      <c r="A21" s="376" t="str">
        <f>'PLANILHA ORÇAMENTÁRIA COMPL.'!A21</f>
        <v>3.1</v>
      </c>
      <c r="B21" s="356" t="str">
        <f>'PLANILHA ORÇAMENTÁRIA COMPL.'!C21</f>
        <v>KIT DE PORTA DE MADEIRA PARA PINTURA, SEMI-OCA (LEVE OU MÉDIA), PADRÃO MÉDIO, 70X210CM, ESPESSURA DE 3,5CM, ITENS INCLUSOS: DOBRADIÇAS, MONTAGEM E INSTALAÇÃO DO BATENTE, FECHADURA COM EXECUÇÃO DO FURO - FORNECIMENTO E INSTALAÇÃO.</v>
      </c>
      <c r="C21" s="361" t="str">
        <f>'PLANILHA ORÇAMENTÁRIA COMPL.'!J21</f>
        <v xml:space="preserve">Quantidade de Portas a serem substituidas - Conforme Tabela de Serviços em Esquadrias </v>
      </c>
      <c r="D21" s="383">
        <f>'PLANILHA ORÇAMENTÁRIA COMPL.'!E21</f>
        <v>4</v>
      </c>
      <c r="E21" s="367" t="str">
        <f>'PLANILHA ORÇAMENTÁRIA COMPL.'!D21</f>
        <v>Und.</v>
      </c>
    </row>
    <row r="22" spans="1:5" ht="54">
      <c r="A22" s="374" t="str">
        <f>'PLANILHA ORÇAMENTÁRIA COMPL.'!A22</f>
        <v>3.2</v>
      </c>
      <c r="B22" s="350" t="str">
        <f>'PLANILHA ORÇAMENTÁRIA COMPL.'!C22</f>
        <v xml:space="preserve">KIT DE PORTA DE MADEIRA PARA PINTURA, SEMI-OCA (LEVE OU MÉDIA), PADRÃO MÉDIO, 80X210CM, ESPESSURA DE 3,5CM, ITENS INCLUSOS: DOBRADIÇAS, MONTAGEM E INSTALAÇÃO DO BATENTE, FECHADURA COM EXECUÇÃO DO FURO - FORNECIMENTO E INSTALAÇÃO. </v>
      </c>
      <c r="C22" s="27" t="str">
        <f>'PLANILHA ORÇAMENTÁRIA COMPL.'!J22</f>
        <v xml:space="preserve">Quantidade de Portas a serem substituidas - Conforme Tabela de Serviços em Esquadrias </v>
      </c>
      <c r="D22" s="381">
        <f>'PLANILHA ORÇAMENTÁRIA COMPL.'!E22</f>
        <v>5</v>
      </c>
      <c r="E22" s="365" t="str">
        <f>'PLANILHA ORÇAMENTÁRIA COMPL.'!D22</f>
        <v>Und.</v>
      </c>
    </row>
    <row r="23" spans="1:5" ht="54.75" thickBot="1">
      <c r="A23" s="375" t="str">
        <f>'PLANILHA ORÇAMENTÁRIA COMPL.'!A23</f>
        <v>3.3</v>
      </c>
      <c r="B23" s="358" t="str">
        <f>'PLANILHA ORÇAMENTÁRIA COMPL.'!C23</f>
        <v xml:space="preserve"> KIT DE PORTA DE MADEIRA PARA PINTURA, SEMI-OCA (LEVE OU MÉDIA), PADRÃO MÉDIO, 90X210CM, ESPESSURA DE 3,5CM, ITENS INCLUSOS: DOBRADIÇAS, MONTAGEM E INSTALAÇÃO DO BATENTE, FECHADURA COM EXECUÇÃO DO FURO - FORNECIMENTO E INSTALAÇÃO.</v>
      </c>
      <c r="C23" s="360" t="str">
        <f>'PLANILHA ORÇAMENTÁRIA COMPL.'!J23</f>
        <v xml:space="preserve">Quantidade de Portas a serem substituidas - Conforme Tabela de Serviços em Esquadrias </v>
      </c>
      <c r="D23" s="382">
        <f>'PLANILHA ORÇAMENTÁRIA COMPL.'!E23</f>
        <v>11</v>
      </c>
      <c r="E23" s="366" t="str">
        <f>'PLANILHA ORÇAMENTÁRIA COMPL.'!D23</f>
        <v>Und.</v>
      </c>
    </row>
    <row r="24" spans="1:5" ht="13.5" thickBot="1">
      <c r="A24" s="372" t="str">
        <f>'PLANILHA ORÇAMENTÁRIA COMPL.'!A24</f>
        <v>4.0</v>
      </c>
      <c r="B24" s="459" t="str">
        <f>'PLANILHA ORÇAMENTÁRIA COMPL.'!C24</f>
        <v>PISOS</v>
      </c>
      <c r="C24" s="459"/>
      <c r="D24" s="459"/>
      <c r="E24" s="460"/>
    </row>
    <row r="25" spans="1:5" ht="27">
      <c r="A25" s="376" t="str">
        <f>'PLANILHA ORÇAMENTÁRIA COMPL.'!A25</f>
        <v>4.1</v>
      </c>
      <c r="B25" s="356" t="str">
        <f>'PLANILHA ORÇAMENTÁRIA COMPL.'!C25</f>
        <v xml:space="preserve">REVESTIMENTO CERÂMICO PARA PISO COM PLACAS TIPO PORCELANATO DE DIMENSÕES 60X60 CM APLICADA EM AMBIENTES DE ÁREA MAIOR QUE 10 M². </v>
      </c>
      <c r="C25" s="361" t="str">
        <f>'PLANILHA ORÇAMENTÁRIA COMPL.'!J25</f>
        <v xml:space="preserve">Conforme Projeto Padrão 6 salas FNDE  - Quantidade Piso a ser substituido </v>
      </c>
      <c r="D25" s="383">
        <f>'PLANILHA ORÇAMENTÁRIA COMPL.'!E25</f>
        <v>814.48</v>
      </c>
      <c r="E25" s="367" t="str">
        <f>'PLANILHA ORÇAMENTÁRIA COMPL.'!D25</f>
        <v>m²</v>
      </c>
    </row>
    <row r="26" spans="1:5">
      <c r="A26" s="377" t="str">
        <f>'PLANILHA ORÇAMENTÁRIA COMPL.'!A26</f>
        <v>5.0</v>
      </c>
      <c r="B26" s="457" t="str">
        <f>'PLANILHA ORÇAMENTÁRIA COMPL.'!C26</f>
        <v>CERCAMENTO</v>
      </c>
      <c r="C26" s="457"/>
      <c r="D26" s="457"/>
      <c r="E26" s="458"/>
    </row>
    <row r="27" spans="1:5" ht="27">
      <c r="A27" s="374" t="str">
        <f>'PLANILHA ORÇAMENTÁRIA COMPL.'!A27</f>
        <v>5.1</v>
      </c>
      <c r="B27" s="350" t="str">
        <f>'PLANILHA ORÇAMENTÁRIA COMPL.'!C27</f>
        <v xml:space="preserve">ALAMBRADO EM MOURÕES DE CONCRETO, COM TELA DE ARAME GALVANIZADO (INCLUSIVE MURETA EM CONCRETO). </v>
      </c>
      <c r="C27" s="27" t="str">
        <f>'PLANILHA ORÇAMENTÁRIA COMPL.'!J27</f>
        <v xml:space="preserve">Conforme Projeto de Cercamento </v>
      </c>
      <c r="D27" s="381">
        <f>'PLANILHA ORÇAMENTÁRIA COMPL.'!E27</f>
        <v>252</v>
      </c>
      <c r="E27" s="365" t="str">
        <f>'PLANILHA ORÇAMENTÁRIA COMPL.'!D27</f>
        <v>m</v>
      </c>
    </row>
    <row r="28" spans="1:5">
      <c r="A28" s="461" t="s">
        <v>927</v>
      </c>
      <c r="B28" s="462"/>
      <c r="C28" s="462"/>
      <c r="D28" s="462"/>
      <c r="E28" s="463"/>
    </row>
    <row r="29" spans="1:5" ht="36">
      <c r="A29" s="374" t="str">
        <f>'PLANILHA ORÇAMENTÁRIA COMPL.'!A29</f>
        <v>5.2</v>
      </c>
      <c r="B29" s="350" t="str">
        <f>'PLANILHA ORÇAMENTÁRIA COMPL.'!C29</f>
        <v>ALVENARIA DE VEDAÇÃO DE BLOCOS VAZADOS DE CONCRETO DE 9X19X39 CM(ESPESSURA 9 CM) E ARGAMASSA DE ASSENTAMENTO COM PREPARO EM BETONEIRA.</v>
      </c>
      <c r="C29" s="27" t="str">
        <f>'PLANILHA ORÇAMENTÁRIA COMPL.'!J29</f>
        <v xml:space="preserve">Conforme Projeto de Cercamento </v>
      </c>
      <c r="D29" s="381">
        <f>'PLANILHA ORÇAMENTÁRIA COMPL.'!E29</f>
        <v>277.20000000000005</v>
      </c>
      <c r="E29" s="365" t="str">
        <f>'PLANILHA ORÇAMENTÁRIA COMPL.'!D29</f>
        <v>m²</v>
      </c>
    </row>
    <row r="30" spans="1:5" ht="12.75" customHeight="1">
      <c r="A30" s="377" t="str">
        <f>'PLANILHA ORÇAMENTÁRIA COMPL.'!A30</f>
        <v>6.0</v>
      </c>
      <c r="B30" s="457" t="str">
        <f>'PLANILHA ORÇAMENTÁRIA COMPL.'!C30</f>
        <v>PINTURAS  E REVESTIMENTOS</v>
      </c>
      <c r="C30" s="457"/>
      <c r="D30" s="457"/>
      <c r="E30" s="458"/>
    </row>
    <row r="31" spans="1:5">
      <c r="A31" s="454" t="str">
        <f>'PLANILHA ORÇAMENTÁRIA COMPL.'!A31</f>
        <v>CALÇAMETO INTERNO E EXTERNO</v>
      </c>
      <c r="B31" s="455"/>
      <c r="C31" s="455"/>
      <c r="D31" s="455"/>
      <c r="E31" s="456"/>
    </row>
    <row r="32" spans="1:5" ht="27">
      <c r="A32" s="374" t="str">
        <f>'PLANILHA ORÇAMENTÁRIA COMPL.'!A32</f>
        <v>6.1</v>
      </c>
      <c r="B32" s="350" t="str">
        <f>'PLANILHA ORÇAMENTÁRIA COMPL.'!C32</f>
        <v>PINTURA DE PISO COM TINTA ACRÍLICA, APLICAÇÃO MANUAL, 3 DEMÃOS, INCLUSO FUNDO PREPARADOR.</v>
      </c>
      <c r="C32" s="27" t="str">
        <f>'PLANILHA ORÇAMENTÁRIA COMPL.'!J32</f>
        <v>Conforme Projeto Padrão 6 salas FNDE  - Calçamento a receber pinutra acrílica em 3 demãos.</v>
      </c>
      <c r="D32" s="381">
        <f>'PLANILHA ORÇAMENTÁRIA COMPL.'!E32</f>
        <v>196.88</v>
      </c>
      <c r="E32" s="365" t="str">
        <f>'PLANILHA ORÇAMENTÁRIA COMPL.'!D32</f>
        <v>m²</v>
      </c>
    </row>
    <row r="33" spans="1:5" ht="12.75" customHeight="1">
      <c r="A33" s="454" t="str">
        <f>'PLANILHA ORÇAMENTÁRIA COMPL.'!A33</f>
        <v xml:space="preserve">PAREDES INTERNAS E EXTERNAS </v>
      </c>
      <c r="B33" s="455"/>
      <c r="C33" s="455"/>
      <c r="D33" s="455"/>
      <c r="E33" s="456"/>
    </row>
    <row r="34" spans="1:5" ht="18">
      <c r="A34" s="374" t="str">
        <f>'PLANILHA ORÇAMENTÁRIA COMPL.'!A34</f>
        <v>6.2</v>
      </c>
      <c r="B34" s="350" t="str">
        <f>'PLANILHA ORÇAMENTÁRIA COMPL.'!C34</f>
        <v xml:space="preserve">APLICAÇÃO MANUAL DE FUNDO SELADOR ACRÍLICO EM PAREDES EXTERNAS DE CASAS. </v>
      </c>
      <c r="C34" s="27" t="str">
        <f>'PLANILHA ORÇAMENTÁRIA COMPL.'!J34</f>
        <v xml:space="preserve">Conforme Projeto Padrão 6 salas FNDE - Area de Pintura </v>
      </c>
      <c r="D34" s="381">
        <f>'PLANILHA ORÇAMENTÁRIA COMPL.'!E34</f>
        <v>1307.77</v>
      </c>
      <c r="E34" s="365" t="str">
        <f>'PLANILHA ORÇAMENTÁRIA COMPL.'!D34</f>
        <v>m²</v>
      </c>
    </row>
    <row r="35" spans="1:5" ht="18">
      <c r="A35" s="374" t="str">
        <f>'PLANILHA ORÇAMENTÁRIA COMPL.'!A35</f>
        <v>6.3</v>
      </c>
      <c r="B35" s="350" t="str">
        <f>'PLANILHA ORÇAMENTÁRIA COMPL.'!C35</f>
        <v xml:space="preserve">TEXTURA ACRÍLICA, APLICAÇÃO MANUAL EM PAREDE, UMA DEMÃO. </v>
      </c>
      <c r="C35" s="27" t="str">
        <f>'PLANILHA ORÇAMENTÁRIA COMPL.'!J35</f>
        <v xml:space="preserve">Conforme Projeto Padrão 6 salas FNDE - Area de Pintura </v>
      </c>
      <c r="D35" s="381">
        <f>'PLANILHA ORÇAMENTÁRIA COMPL.'!E35</f>
        <v>1307.77</v>
      </c>
      <c r="E35" s="365" t="str">
        <f>'PLANILHA ORÇAMENTÁRIA COMPL.'!D35</f>
        <v>m²</v>
      </c>
    </row>
    <row r="36" spans="1:5" ht="18">
      <c r="A36" s="374" t="str">
        <f>'PLANILHA ORÇAMENTÁRIA COMPL.'!A36</f>
        <v>6.4</v>
      </c>
      <c r="B36" s="350" t="str">
        <f>'PLANILHA ORÇAMENTÁRIA COMPL.'!C36</f>
        <v xml:space="preserve">APLICAÇÃO MANUAL DE PINTURA COM TINTA LÁTEX ACRÍLICA EM PAREDES, DUAS DEMÃOS. </v>
      </c>
      <c r="C36" s="27" t="str">
        <f>'PLANILHA ORÇAMENTÁRIA COMPL.'!J36</f>
        <v xml:space="preserve">Conforme Projeto Padrão 6 salas FNDE - Area de Pintura </v>
      </c>
      <c r="D36" s="381">
        <f>'PLANILHA ORÇAMENTÁRIA COMPL.'!E36</f>
        <v>1307.77</v>
      </c>
      <c r="E36" s="365" t="str">
        <f>'PLANILHA ORÇAMENTÁRIA COMPL.'!D36</f>
        <v>m2</v>
      </c>
    </row>
    <row r="37" spans="1:5">
      <c r="A37" s="454" t="str">
        <f>'PLANILHA ORÇAMENTÁRIA COMPL.'!A37</f>
        <v>ESQUARIAS</v>
      </c>
      <c r="B37" s="455"/>
      <c r="C37" s="455"/>
      <c r="D37" s="455"/>
      <c r="E37" s="456"/>
    </row>
    <row r="38" spans="1:5" ht="18">
      <c r="A38" s="374" t="str">
        <f>'PLANILHA ORÇAMENTÁRIA COMPL.'!A38</f>
        <v>6.5</v>
      </c>
      <c r="B38" s="350" t="str">
        <f>'PLANILHA ORÇAMENTÁRIA COMPL.'!C38</f>
        <v>PINTURA TINTA DE ACABAMENTO (PIGMENTADA) ESMALTE SINTÉTICO FOSCO EM MADEIRA, 2 DEMÃOS.</v>
      </c>
      <c r="C38" s="27" t="str">
        <f>'PLANILHA ORÇAMENTÁRIA COMPL.'!J38</f>
        <v xml:space="preserve"> Conforme Tabela de Serviços em Esquadrias </v>
      </c>
      <c r="D38" s="381">
        <f>'PLANILHA ORÇAMENTÁRIA COMPL.'!E38</f>
        <v>74.249000000000009</v>
      </c>
      <c r="E38" s="365" t="str">
        <f>'PLANILHA ORÇAMENTÁRIA COMPL.'!D38</f>
        <v>m²</v>
      </c>
    </row>
    <row r="39" spans="1:5" ht="12.75" customHeight="1">
      <c r="A39" s="374" t="str">
        <f>'PLANILHA ORÇAMENTÁRIA COMPL.'!A39</f>
        <v>6.6</v>
      </c>
      <c r="B39" s="350" t="str">
        <f>'PLANILHA ORÇAMENTÁRIA COMPL.'!C39</f>
        <v xml:space="preserve">LIXAMENTO MANUAL EM SUPERFÍCIES METÁLICAS EM OBRA. </v>
      </c>
      <c r="C39" s="27" t="str">
        <f>'PLANILHA ORÇAMENTÁRIA COMPL.'!J39</f>
        <v xml:space="preserve"> Conforme Tabela de Serviços em Esquadrias </v>
      </c>
      <c r="D39" s="381">
        <f>'PLANILHA ORÇAMENTÁRIA COMPL.'!E39</f>
        <v>25.571999999999996</v>
      </c>
      <c r="E39" s="365" t="str">
        <f>'PLANILHA ORÇAMENTÁRIA COMPL.'!D39</f>
        <v>m²</v>
      </c>
    </row>
    <row r="40" spans="1:5">
      <c r="A40" s="374" t="str">
        <f>'PLANILHA ORÇAMENTÁRIA COMPL.'!A40</f>
        <v>6.7</v>
      </c>
      <c r="B40" s="350" t="str">
        <f>'PLANILHA ORÇAMENTÁRIA COMPL.'!C40</f>
        <v>COLOCAÇÃO DE FITA PROTETORA PARA PINTURA.</v>
      </c>
      <c r="C40" s="27" t="str">
        <f>'PLANILHA ORÇAMENTÁRIA COMPL.'!J40</f>
        <v xml:space="preserve"> Conforme Tabela de Serviços em Esquadrias </v>
      </c>
      <c r="D40" s="381">
        <f>'PLANILHA ORÇAMENTÁRIA COMPL.'!E40</f>
        <v>22.701600000000003</v>
      </c>
      <c r="E40" s="365" t="str">
        <f>'PLANILHA ORÇAMENTÁRIA COMPL.'!D40</f>
        <v>m</v>
      </c>
    </row>
    <row r="41" spans="1:5" ht="36">
      <c r="A41" s="374" t="str">
        <f>'PLANILHA ORÇAMENTÁRIA COMPL.'!A41</f>
        <v>6.8</v>
      </c>
      <c r="B41" s="350" t="str">
        <f>'PLANILHA ORÇAMENTÁRIA COMPL.'!C41</f>
        <v xml:space="preserve">PINTURA COM TINTA ACRÍLICA DE ACABAMENTO PULVERIZADA SOBRE SUPERFÍCIES METÁLICAS (EXCETO PERFIL) EXECUTADO EM OBRA (POR DEMÃO). </v>
      </c>
      <c r="C41" s="27" t="str">
        <f>'PLANILHA ORÇAMENTÁRIA COMPL.'!J41</f>
        <v xml:space="preserve"> Conforme Tabela de Serviços em Esquadrias </v>
      </c>
      <c r="D41" s="381">
        <f>'PLANILHA ORÇAMENTÁRIA COMPL.'!E41</f>
        <v>51.143999999999991</v>
      </c>
      <c r="E41" s="365" t="str">
        <f>'PLANILHA ORÇAMENTÁRIA COMPL.'!D41</f>
        <v>m²</v>
      </c>
    </row>
    <row r="42" spans="1:5">
      <c r="A42" s="454" t="str">
        <f>'PLANILHA ORÇAMENTÁRIA COMPL.'!A42</f>
        <v xml:space="preserve">CAIXA DÁGUA </v>
      </c>
      <c r="B42" s="455"/>
      <c r="C42" s="455"/>
      <c r="D42" s="455"/>
      <c r="E42" s="456"/>
    </row>
    <row r="43" spans="1:5" ht="27">
      <c r="A43" s="374" t="str">
        <f>'PLANILHA ORÇAMENTÁRIA COMPL.'!A43</f>
        <v>6.9</v>
      </c>
      <c r="B43" s="350" t="str">
        <f>'PLANILHA ORÇAMENTÁRIA COMPL.'!C43</f>
        <v xml:space="preserve">PINTURA COM TINTA EPOXÍDICA DE FUNDO PULVERIZADA SOBRE PERFIL METÁLICO 
EXECUTADO EM FÁBRICA (POR DEMÃO). </v>
      </c>
      <c r="C43" s="27" t="str">
        <f>'PLANILHA ORÇAMENTÁRIA COMPL.'!J43</f>
        <v xml:space="preserve">Area de Pintura Caixa dágua, Diâmetro de 1,70m, altura de 10,0 m. X 1 demãos </v>
      </c>
      <c r="D43" s="381">
        <f>'PLANILHA ORÇAMENTÁRIA COMPL.'!E43</f>
        <v>22.698059999999998</v>
      </c>
      <c r="E43" s="365" t="str">
        <f>'PLANILHA ORÇAMENTÁRIA COMPL.'!D43</f>
        <v>m²</v>
      </c>
    </row>
    <row r="44" spans="1:5" ht="27">
      <c r="A44" s="374" t="str">
        <f>'PLANILHA ORÇAMENTÁRIA COMPL.'!A44</f>
        <v>6.10</v>
      </c>
      <c r="B44" s="350" t="str">
        <f>'PLANILHA ORÇAMENTÁRIA COMPL.'!C44</f>
        <v xml:space="preserve">PINTURA COM TINTA EPOXÍDICA DE ACABAMENTO PULVERIZADA SOBRE PERFIL METÁLICO EXECUTADO EM FÁBRICA (02 DEMÃOS). </v>
      </c>
      <c r="C44" s="27" t="str">
        <f>'PLANILHA ORÇAMENTÁRIA COMPL.'!J44</f>
        <v xml:space="preserve">Area de Pintura Caixa dágua, Diâmetro de 1,70m, altura de 10,0 m. X 2 demãos </v>
      </c>
      <c r="D44" s="381">
        <f>'PLANILHA ORÇAMENTÁRIA COMPL.'!E44</f>
        <v>45.396119999999996</v>
      </c>
      <c r="E44" s="365" t="str">
        <f>'PLANILHA ORÇAMENTÁRIA COMPL.'!D44</f>
        <v>m²</v>
      </c>
    </row>
    <row r="45" spans="1:5">
      <c r="A45" s="454" t="str">
        <f>'PLANILHA ORÇAMENTÁRIA COMPL.'!A45</f>
        <v>TETO</v>
      </c>
      <c r="B45" s="455"/>
      <c r="C45" s="455"/>
      <c r="D45" s="455"/>
      <c r="E45" s="456"/>
    </row>
    <row r="46" spans="1:5" ht="18">
      <c r="A46" s="374" t="str">
        <f>'PLANILHA ORÇAMENTÁRIA COMPL.'!A46</f>
        <v>6.11</v>
      </c>
      <c r="B46" s="350" t="str">
        <f>'PLANILHA ORÇAMENTÁRIA COMPL.'!C46</f>
        <v>APLICAÇÃO MANUAL DE PINTURA COM TINTA LÁTEX ACRÍLICA EM TETO, DUAS DEMÃOS.</v>
      </c>
      <c r="C46" s="27" t="str">
        <f>'PLANILHA ORÇAMENTÁRIA COMPL.'!J46</f>
        <v xml:space="preserve">Conforme Projeto Padrão 6 salas FNDE - Area de Pintura </v>
      </c>
      <c r="D46" s="381">
        <f>'PLANILHA ORÇAMENTÁRIA COMPL.'!E46</f>
        <v>579.57000000000005</v>
      </c>
      <c r="E46" s="365" t="str">
        <f>'PLANILHA ORÇAMENTÁRIA COMPL.'!D46</f>
        <v>m²</v>
      </c>
    </row>
    <row r="47" spans="1:5" ht="18">
      <c r="A47" s="374" t="str">
        <f>'PLANILHA ORÇAMENTÁRIA COMPL.'!A47</f>
        <v>6.12</v>
      </c>
      <c r="B47" s="350" t="str">
        <f>'PLANILHA ORÇAMENTÁRIA COMPL.'!C47</f>
        <v>APLICAÇÃO E LIXAMENTO DE MASSA LÁTEX EM TETO, DUAS DEMÃOS.</v>
      </c>
      <c r="C47" s="27" t="str">
        <f>'PLANILHA ORÇAMENTÁRIA COMPL.'!J47</f>
        <v xml:space="preserve">Conforme Projeto Padrão 6 salas FNDE - Area de Pintura </v>
      </c>
      <c r="D47" s="381">
        <f>'PLANILHA ORÇAMENTÁRIA COMPL.'!E47</f>
        <v>579.57000000000005</v>
      </c>
      <c r="E47" s="365" t="str">
        <f>'PLANILHA ORÇAMENTÁRIA COMPL.'!D47</f>
        <v>m²</v>
      </c>
    </row>
    <row r="48" spans="1:5" ht="18">
      <c r="A48" s="374" t="str">
        <f>'PLANILHA ORÇAMENTÁRIA COMPL.'!A48</f>
        <v>6.13</v>
      </c>
      <c r="B48" s="350" t="str">
        <f>'PLANILHA ORÇAMENTÁRIA COMPL.'!C48</f>
        <v xml:space="preserve">APLICAÇÃO DE FUNDO SELADOR ACRÍLICO EM TETO, UMA DEMÃO. </v>
      </c>
      <c r="C48" s="27" t="str">
        <f>'PLANILHA ORÇAMENTÁRIA COMPL.'!J48</f>
        <v xml:space="preserve">Conforme Projeto Padrão 6 salas FNDE - Area de Pintura </v>
      </c>
      <c r="D48" s="381">
        <f>'PLANILHA ORÇAMENTÁRIA COMPL.'!E48</f>
        <v>579.57000000000005</v>
      </c>
      <c r="E48" s="365" t="str">
        <f>'PLANILHA ORÇAMENTÁRIA COMPL.'!D48</f>
        <v>m²</v>
      </c>
    </row>
    <row r="49" spans="1:5">
      <c r="A49" s="454" t="str">
        <f>'PLANILHA ORÇAMENTÁRIA COMPL.'!A49</f>
        <v>TRAMAS DE MADEIRA</v>
      </c>
      <c r="B49" s="455"/>
      <c r="C49" s="455"/>
      <c r="D49" s="455"/>
      <c r="E49" s="456"/>
    </row>
    <row r="50" spans="1:5" ht="18">
      <c r="A50" s="374" t="str">
        <f>'PLANILHA ORÇAMENTÁRIA COMPL.'!A50</f>
        <v>6.14</v>
      </c>
      <c r="B50" s="350" t="str">
        <f>'PLANILHA ORÇAMENTÁRIA COMPL.'!C50</f>
        <v>LIXAMENTO DE MADEIRA PARA APLICAÇÃO DE FUNDO OU PINTURA.</v>
      </c>
      <c r="C50" s="27" t="str">
        <f>'PLANILHA ORÇAMENTÁRIA COMPL.'!J50</f>
        <v xml:space="preserve">Conforme Projeto Padrão 6 salas FNDE - Area de Pintura </v>
      </c>
      <c r="D50" s="381">
        <f>'PLANILHA ORÇAMENTÁRIA COMPL.'!E50</f>
        <v>571.43666666666661</v>
      </c>
      <c r="E50" s="365" t="str">
        <f>'PLANILHA ORÇAMENTÁRIA COMPL.'!D50</f>
        <v>m²</v>
      </c>
    </row>
    <row r="51" spans="1:5" ht="18">
      <c r="A51" s="374" t="str">
        <f>'PLANILHA ORÇAMENTÁRIA COMPL.'!A51</f>
        <v>6.15</v>
      </c>
      <c r="B51" s="350" t="str">
        <f>'PLANILHA ORÇAMENTÁRIA COMPL.'!C51</f>
        <v>PINTURA TINTA DE ACABAMENTO (PIGMENTADA) ESMALTE SINTÉTICO FOSCO EM MADEIRA, 2 DEMÃOS.</v>
      </c>
      <c r="C51" s="27" t="str">
        <f>'PLANILHA ORÇAMENTÁRIA COMPL.'!J51</f>
        <v xml:space="preserve">Conforme Projeto Padrão 6 salas FNDE - Area de Pintura </v>
      </c>
      <c r="D51" s="381">
        <f>'PLANILHA ORÇAMENTÁRIA COMPL.'!E51</f>
        <v>571.43666666666661</v>
      </c>
      <c r="E51" s="365" t="str">
        <f>'PLANILHA ORÇAMENTÁRIA COMPL.'!D51</f>
        <v>m²</v>
      </c>
    </row>
    <row r="52" spans="1:5">
      <c r="A52" s="454" t="str">
        <f>'PLANILHA ORÇAMENTÁRIA COMPL.'!A52</f>
        <v>TELHAMENTO</v>
      </c>
      <c r="B52" s="455"/>
      <c r="C52" s="455"/>
      <c r="D52" s="455"/>
      <c r="E52" s="456"/>
    </row>
    <row r="53" spans="1:5" ht="18">
      <c r="A53" s="374" t="str">
        <f>'PLANILHA ORÇAMENTÁRIA COMPL.'!A53</f>
        <v>6.16</v>
      </c>
      <c r="B53" s="350" t="str">
        <f>'PLANILHA ORÇAMENTÁRIA COMPL.'!C53</f>
        <v xml:space="preserve">APLICAÇÃO MANUAL DE PINTURA COM TINTA LÁTEX ACRÍLICA EM TETO, DUAS DEMÃOS. </v>
      </c>
      <c r="C53" s="27" t="str">
        <f>'PLANILHA ORÇAMENTÁRIA COMPL.'!J53</f>
        <v xml:space="preserve">Conforme Projeto Padrão 6 salas FNDE - Area de Pintura </v>
      </c>
      <c r="D53" s="381">
        <f>'PLANILHA ORÇAMENTÁRIA COMPL.'!E53</f>
        <v>1189.68</v>
      </c>
      <c r="E53" s="365" t="str">
        <f>'PLANILHA ORÇAMENTÁRIA COMPL.'!D53</f>
        <v>m²</v>
      </c>
    </row>
    <row r="54" spans="1:5">
      <c r="A54" s="454" t="str">
        <f>'PLANILHA ORÇAMENTÁRIA COMPL.'!A54</f>
        <v>REVESTIMENTOS</v>
      </c>
      <c r="B54" s="455"/>
      <c r="C54" s="455"/>
      <c r="D54" s="455"/>
      <c r="E54" s="456"/>
    </row>
    <row r="55" spans="1:5" ht="42.75" customHeight="1" thickBot="1">
      <c r="A55" s="375" t="str">
        <f>'PLANILHA ORÇAMENTÁRIA COMPL.'!A55</f>
        <v>6.17</v>
      </c>
      <c r="B55" s="358" t="str">
        <f>'PLANILHA ORÇAMENTÁRIA COMPL.'!C55</f>
        <v xml:space="preserve">PINTURA DE PISO COM TINTA EPÓXI, APLICAÇÃO MANUAL, 2 DEMÃOS, INCLUSO PRIMER EPÓXI. </v>
      </c>
      <c r="C55" s="360" t="str">
        <f>'PLANILHA ORÇAMENTÁRIA COMPL.'!J55</f>
        <v xml:space="preserve">Conforme Projeto Padrão 6 salas FNDE - Area de Pintura em Pastilhas Internas e Externas </v>
      </c>
      <c r="D55" s="382">
        <f>'PLANILHA ORÇAMENTÁRIA COMPL.'!E55</f>
        <v>222.12</v>
      </c>
      <c r="E55" s="366" t="str">
        <f>'PLANILHA ORÇAMENTÁRIA COMPL.'!D55</f>
        <v>m²</v>
      </c>
    </row>
    <row r="56" spans="1:5" ht="13.5" thickBot="1">
      <c r="A56" s="372" t="str">
        <f>'PLANILHA ORÇAMENTÁRIA COMPL.'!A56</f>
        <v>7.0</v>
      </c>
      <c r="B56" s="459" t="str">
        <f>'PLANILHA ORÇAMENTÁRIA COMPL.'!C56</f>
        <v xml:space="preserve">MANUTENÇÃO SANITÁRIOS </v>
      </c>
      <c r="C56" s="459"/>
      <c r="D56" s="459"/>
      <c r="E56" s="460"/>
    </row>
    <row r="57" spans="1:5" ht="18">
      <c r="A57" s="376" t="str">
        <f>'PLANILHA ORÇAMENTÁRIA COMPL.'!A57</f>
        <v>7.1</v>
      </c>
      <c r="B57" s="356" t="str">
        <f>'PLANILHA ORÇAMENTÁRIA COMPL.'!C57</f>
        <v>MICTÓRIO SIFONADO LOUÇA BRANCA PADRÃO MÉDIO FORNECIMENTO E INSTALAÇÃO.</v>
      </c>
      <c r="C57" s="361" t="str">
        <f>'PLANILHA ORÇAMENTÁRIA COMPL.'!J57</f>
        <v>Instalação de dois mictorios, 2 Unidades Banheiro Masculino</v>
      </c>
      <c r="D57" s="383">
        <f>'PLANILHA ORÇAMENTÁRIA COMPL.'!E57</f>
        <v>2</v>
      </c>
      <c r="E57" s="367" t="str">
        <f>'PLANILHA ORÇAMENTÁRIA COMPL.'!D57</f>
        <v>Und.</v>
      </c>
    </row>
    <row r="58" spans="1:5" ht="36">
      <c r="A58" s="374" t="str">
        <f>'PLANILHA ORÇAMENTÁRIA COMPL.'!A58</f>
        <v>7.2</v>
      </c>
      <c r="B58" s="350" t="str">
        <f>'PLANILHA ORÇAMENTÁRIA COMPL.'!C58</f>
        <v xml:space="preserve">VASO SANITARIO SIFONADO CONVENCIONAL COM LOUÇA BRANCA, INCLUSO CONJUNT O DE LIGAÇÃO PARA BACIA SANITÁRIA AJUSTÁVEL - FORNECIMENTO E INSTALAÇÃO. </v>
      </c>
      <c r="C58" s="27" t="str">
        <f>'PLANILHA ORÇAMENTÁRIA COMPL.'!J58</f>
        <v>Instalação de 9 unidades de vaso sanitário convencional, Banheiro Masculino e Feminino</v>
      </c>
      <c r="D58" s="381">
        <f>'PLANILHA ORÇAMENTÁRIA COMPL.'!E58</f>
        <v>9</v>
      </c>
      <c r="E58" s="365" t="str">
        <f>'PLANILHA ORÇAMENTÁRIA COMPL.'!D58</f>
        <v>Und.</v>
      </c>
    </row>
    <row r="59" spans="1:5" ht="18">
      <c r="A59" s="374" t="str">
        <f>'PLANILHA ORÇAMENTÁRIA COMPL.'!A59</f>
        <v>7.3</v>
      </c>
      <c r="B59" s="350" t="str">
        <f>'PLANILHA ORÇAMENTÁRIA COMPL.'!C59</f>
        <v xml:space="preserve">ESPELHO CRISTAL, ESPESSURA 4 MM, SEM MOLDURA, FIXADO </v>
      </c>
      <c r="C59" s="27" t="str">
        <f>'PLANILHA ORÇAMENTÁRIA COMPL.'!J59</f>
        <v xml:space="preserve">2 Unidades de Folhas de espelho de 2,85m por 0,7m de altura </v>
      </c>
      <c r="D59" s="381">
        <f>'PLANILHA ORÇAMENTÁRIA COMPL.'!E59</f>
        <v>3.9899999999999998</v>
      </c>
      <c r="E59" s="365" t="str">
        <f>'PLANILHA ORÇAMENTÁRIA COMPL.'!D59</f>
        <v>m²</v>
      </c>
    </row>
    <row r="60" spans="1:5" ht="36">
      <c r="A60" s="374" t="str">
        <f>'PLANILHA ORÇAMENTÁRIA COMPL.'!A60</f>
        <v>7.4</v>
      </c>
      <c r="B60" s="350" t="str">
        <f>'PLANILHA ORÇAMENTÁRIA COMPL.'!C60</f>
        <v xml:space="preserve">DIVISORIA SANITÁRIA, TIPO CABINE, EM GRANITO CINZA POLIDO, ESP = 3CM, ASSENTADO COM ARGAMASSA COLANTE AC III-E, EXCLUSIVE FERRAGENS. </v>
      </c>
      <c r="C60" s="27" t="str">
        <f>'PLANILHA ORÇAMENTÁRIA COMPL.'!J60</f>
        <v xml:space="preserve"> 4 Unidades de divisórias internas de 1,70m de altura por 1,35m + 1 Unidade de 1,50m por 1,70m de altura </v>
      </c>
      <c r="D60" s="381">
        <f>'PLANILHA ORÇAMENTÁRIA COMPL.'!E60</f>
        <v>11.73</v>
      </c>
      <c r="E60" s="365" t="str">
        <f>'PLANILHA ORÇAMENTÁRIA COMPL.'!D60</f>
        <v>m²</v>
      </c>
    </row>
    <row r="61" spans="1:5" ht="27">
      <c r="A61" s="374" t="str">
        <f>'PLANILHA ORÇAMENTÁRIA COMPL.'!A61</f>
        <v>7.5</v>
      </c>
      <c r="B61" s="350" t="str">
        <f>'PLANILHA ORÇAMENTÁRIA COMPL.'!C61</f>
        <v xml:space="preserve">PORTA EM ALUMÍNIO DE ABRIR TIPO VENEZIANA COM GUARNIÇÃO, FIXAÇÃO COM PARAFUSOS - FORNECIMENTO E INSTALAÇÃO. </v>
      </c>
      <c r="C61" s="27" t="str">
        <f>'PLANILHA ORÇAMENTÁRIA COMPL.'!J61</f>
        <v xml:space="preserve">9 Portas 1,55m em aluminio por 60cm </v>
      </c>
      <c r="D61" s="381">
        <f>'PLANILHA ORÇAMENTÁRIA COMPL.'!E61</f>
        <v>8.3699999999999992</v>
      </c>
      <c r="E61" s="365" t="str">
        <f>'PLANILHA ORÇAMENTÁRIA COMPL.'!D61</f>
        <v>m²</v>
      </c>
    </row>
    <row r="62" spans="1:5" ht="27.75" thickBot="1">
      <c r="A62" s="378" t="str">
        <f>'PLANILHA ORÇAMENTÁRIA COMPL.'!A62</f>
        <v>7.6</v>
      </c>
      <c r="B62" s="355" t="str">
        <f>'PLANILHA ORÇAMENTÁRIA COMPL.'!C62</f>
        <v xml:space="preserve">TAPA VISTA DE MICTÓRIO EM GRANITO CINZA POLIDO, ESP = 3CM, ASSENTADO COM ARGAMASSA COLANTE ACIII-E . </v>
      </c>
      <c r="C62" s="362" t="str">
        <f>'PLANILHA ORÇAMENTÁRIA COMPL.'!J62</f>
        <v>1 Unidade de 0,50*0,80 para mictório</v>
      </c>
      <c r="D62" s="384">
        <f>'PLANILHA ORÇAMENTÁRIA COMPL.'!E62</f>
        <v>0.4</v>
      </c>
      <c r="E62" s="368" t="str">
        <f>'PLANILHA ORÇAMENTÁRIA COMPL.'!D62</f>
        <v>m²</v>
      </c>
    </row>
  </sheetData>
  <mergeCells count="25">
    <mergeCell ref="A7:E7"/>
    <mergeCell ref="A6:E6"/>
    <mergeCell ref="A2:E5"/>
    <mergeCell ref="A10:E10"/>
    <mergeCell ref="B8:D8"/>
    <mergeCell ref="B9:D9"/>
    <mergeCell ref="A11:E11"/>
    <mergeCell ref="A17:E17"/>
    <mergeCell ref="A15:E15"/>
    <mergeCell ref="B12:E12"/>
    <mergeCell ref="B14:E14"/>
    <mergeCell ref="B20:E20"/>
    <mergeCell ref="B24:E24"/>
    <mergeCell ref="B26:E26"/>
    <mergeCell ref="A28:E28"/>
    <mergeCell ref="A31:E31"/>
    <mergeCell ref="A52:E52"/>
    <mergeCell ref="A54:E54"/>
    <mergeCell ref="B30:E30"/>
    <mergeCell ref="B56:E56"/>
    <mergeCell ref="A33:E33"/>
    <mergeCell ref="A37:E37"/>
    <mergeCell ref="A42:E42"/>
    <mergeCell ref="A45:E45"/>
    <mergeCell ref="A49:E49"/>
  </mergeCells>
  <phoneticPr fontId="29" type="noConversion"/>
  <pageMargins left="0.25" right="0.25" top="0.75" bottom="0.75" header="0.3" footer="0.3"/>
  <pageSetup paperSize="9" scale="9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39"/>
  <sheetViews>
    <sheetView topLeftCell="A39" zoomScale="145" zoomScaleNormal="145" workbookViewId="0">
      <selection sqref="A1:H47"/>
    </sheetView>
  </sheetViews>
  <sheetFormatPr defaultRowHeight="12.75"/>
  <cols>
    <col min="1" max="1" width="8.1640625" customWidth="1"/>
    <col min="2" max="2" width="9.5" customWidth="1"/>
    <col min="3" max="3" width="52.33203125" customWidth="1"/>
    <col min="4" max="4" width="12.83203125" customWidth="1"/>
    <col min="5" max="5" width="7.83203125" customWidth="1"/>
    <col min="6" max="6" width="7" customWidth="1"/>
    <col min="7" max="8" width="9.1640625" customWidth="1"/>
    <col min="12" max="12" width="10.83203125" customWidth="1"/>
    <col min="13" max="13" width="7.33203125" bestFit="1" customWidth="1"/>
    <col min="14" max="14" width="10.1640625" bestFit="1" customWidth="1"/>
    <col min="17" max="17" width="16.83203125" customWidth="1"/>
    <col min="18" max="18" width="18" customWidth="1"/>
  </cols>
  <sheetData>
    <row r="1" spans="1:18" ht="5.25" customHeight="1" thickBot="1">
      <c r="A1" s="400"/>
      <c r="B1" s="401"/>
      <c r="C1" s="401"/>
      <c r="D1" s="401"/>
      <c r="E1" s="401"/>
      <c r="F1" s="401"/>
      <c r="G1" s="401"/>
      <c r="H1" s="402"/>
    </row>
    <row r="2" spans="1:18" ht="25.35" customHeight="1">
      <c r="A2" s="403"/>
      <c r="B2" s="404"/>
      <c r="C2" s="486" t="s">
        <v>99</v>
      </c>
      <c r="D2" s="392" t="s">
        <v>802</v>
      </c>
      <c r="E2" s="393"/>
      <c r="F2" s="394"/>
      <c r="G2" s="405"/>
      <c r="H2" s="406"/>
    </row>
    <row r="3" spans="1:18" ht="11.25" customHeight="1">
      <c r="A3" s="403"/>
      <c r="B3" s="404"/>
      <c r="C3" s="487"/>
      <c r="D3" s="407" t="s">
        <v>1</v>
      </c>
      <c r="E3" s="408"/>
      <c r="F3" s="409"/>
      <c r="G3" s="405"/>
      <c r="H3" s="406"/>
    </row>
    <row r="4" spans="1:18" ht="15" customHeight="1" thickBot="1">
      <c r="A4" s="403"/>
      <c r="B4" s="404"/>
      <c r="C4" s="488"/>
      <c r="D4" s="223" t="s">
        <v>2</v>
      </c>
      <c r="E4" s="489">
        <f>F27</f>
        <v>0.23535496426352442</v>
      </c>
      <c r="F4" s="490"/>
      <c r="G4" s="405"/>
      <c r="H4" s="406"/>
    </row>
    <row r="5" spans="1:18" ht="9.6" customHeight="1" thickBot="1">
      <c r="A5" s="491" t="s">
        <v>94</v>
      </c>
      <c r="B5" s="492"/>
      <c r="C5" s="492"/>
      <c r="D5" s="492"/>
      <c r="E5" s="492"/>
      <c r="F5" s="492"/>
      <c r="G5" s="492"/>
      <c r="H5" s="493"/>
    </row>
    <row r="6" spans="1:18" ht="13.5" customHeight="1">
      <c r="A6" s="36" t="s">
        <v>3</v>
      </c>
      <c r="B6" s="398" t="s">
        <v>756</v>
      </c>
      <c r="C6" s="398"/>
      <c r="D6" s="398"/>
      <c r="E6" s="398"/>
      <c r="F6" s="398"/>
      <c r="G6" s="398"/>
      <c r="H6" s="19" t="s">
        <v>105</v>
      </c>
    </row>
    <row r="7" spans="1:18" ht="12.75" customHeight="1" thickBot="1">
      <c r="A7" s="36" t="s">
        <v>88</v>
      </c>
      <c r="B7" s="446" t="s">
        <v>757</v>
      </c>
      <c r="C7" s="446"/>
      <c r="D7" s="446"/>
      <c r="E7" s="446"/>
      <c r="F7" s="446"/>
      <c r="G7" s="446"/>
      <c r="H7" s="20">
        <f ca="1">TODAY()</f>
        <v>45036</v>
      </c>
    </row>
    <row r="8" spans="1:18" ht="13.5" customHeight="1" thickBot="1">
      <c r="A8" s="445" t="s">
        <v>254</v>
      </c>
      <c r="B8" s="422"/>
      <c r="C8" s="422"/>
      <c r="D8" s="422"/>
      <c r="E8" s="422"/>
      <c r="F8" s="422"/>
      <c r="G8" s="422"/>
      <c r="H8" s="423"/>
    </row>
    <row r="9" spans="1:18" ht="8.25" customHeight="1" thickBot="1">
      <c r="A9" s="496" t="s">
        <v>29</v>
      </c>
      <c r="B9" s="498" t="s">
        <v>30</v>
      </c>
      <c r="C9" s="499"/>
      <c r="D9" s="499"/>
      <c r="E9" s="500"/>
      <c r="F9" s="498" t="s">
        <v>31</v>
      </c>
      <c r="G9" s="499"/>
      <c r="H9" s="500"/>
    </row>
    <row r="10" spans="1:18" ht="8.25" customHeight="1" thickBot="1">
      <c r="A10" s="497"/>
      <c r="B10" s="501"/>
      <c r="C10" s="502"/>
      <c r="D10" s="502"/>
      <c r="E10" s="503"/>
      <c r="F10" s="501" t="s">
        <v>32</v>
      </c>
      <c r="G10" s="502"/>
      <c r="H10" s="503"/>
      <c r="L10" s="517" t="s">
        <v>785</v>
      </c>
      <c r="M10" s="518"/>
      <c r="N10" s="519"/>
      <c r="O10" s="224"/>
      <c r="P10" s="520" t="s">
        <v>786</v>
      </c>
      <c r="Q10" s="521"/>
      <c r="R10" s="522"/>
    </row>
    <row r="11" spans="1:18" ht="8.25" customHeight="1">
      <c r="A11" s="37">
        <v>1</v>
      </c>
      <c r="B11" s="494" t="s">
        <v>33</v>
      </c>
      <c r="C11" s="495"/>
      <c r="D11" s="495"/>
      <c r="E11" s="495"/>
      <c r="F11" s="504">
        <f>SUM(F12:H15)</f>
        <v>7.3000000000000007</v>
      </c>
      <c r="G11" s="504"/>
      <c r="H11" s="505"/>
      <c r="I11" s="225">
        <f>1+F12/100+F14/100+F13/100</f>
        <v>1.0607</v>
      </c>
      <c r="L11" s="226" t="s">
        <v>787</v>
      </c>
      <c r="M11" s="227" t="s">
        <v>788</v>
      </c>
      <c r="N11" s="228" t="s">
        <v>789</v>
      </c>
      <c r="O11" s="224"/>
      <c r="P11" s="229" t="s">
        <v>790</v>
      </c>
      <c r="Q11" s="230"/>
      <c r="R11" s="231">
        <v>0.28349999999999997</v>
      </c>
    </row>
    <row r="12" spans="1:18" ht="8.25" customHeight="1">
      <c r="A12" s="38" t="s">
        <v>34</v>
      </c>
      <c r="B12" s="506" t="s">
        <v>35</v>
      </c>
      <c r="C12" s="507"/>
      <c r="D12" s="507"/>
      <c r="E12" s="507"/>
      <c r="F12" s="508">
        <v>4</v>
      </c>
      <c r="G12" s="508"/>
      <c r="H12" s="509"/>
      <c r="I12" s="225">
        <f>1+F18/100</f>
        <v>1.0740000000000001</v>
      </c>
      <c r="L12" s="232">
        <v>0.03</v>
      </c>
      <c r="M12" s="233">
        <v>0.04</v>
      </c>
      <c r="N12" s="234">
        <v>5.5E-2</v>
      </c>
      <c r="O12" s="224"/>
      <c r="P12" s="229" t="s">
        <v>791</v>
      </c>
      <c r="Q12" s="230"/>
      <c r="R12" s="231">
        <v>0.2223</v>
      </c>
    </row>
    <row r="13" spans="1:18" ht="8.25" customHeight="1" thickBot="1">
      <c r="A13" s="38" t="s">
        <v>36</v>
      </c>
      <c r="B13" s="506" t="s">
        <v>37</v>
      </c>
      <c r="C13" s="507"/>
      <c r="D13" s="507"/>
      <c r="E13" s="507"/>
      <c r="F13" s="508">
        <v>0.8</v>
      </c>
      <c r="G13" s="508"/>
      <c r="H13" s="509"/>
      <c r="I13" s="225">
        <f>1+F15/100</f>
        <v>1.0123</v>
      </c>
      <c r="L13" s="232">
        <v>8.0000000000000002E-3</v>
      </c>
      <c r="M13" s="233">
        <v>8.0000000000000002E-3</v>
      </c>
      <c r="N13" s="234">
        <v>0.01</v>
      </c>
      <c r="O13" s="224"/>
      <c r="P13" s="235" t="s">
        <v>792</v>
      </c>
      <c r="Q13" s="236"/>
      <c r="R13" s="237"/>
    </row>
    <row r="14" spans="1:18" ht="8.1" customHeight="1" thickBot="1">
      <c r="A14" s="38" t="s">
        <v>38</v>
      </c>
      <c r="B14" s="506" t="s">
        <v>39</v>
      </c>
      <c r="C14" s="507"/>
      <c r="D14" s="507"/>
      <c r="E14" s="507"/>
      <c r="F14" s="508">
        <v>1.27</v>
      </c>
      <c r="G14" s="508"/>
      <c r="H14" s="509"/>
      <c r="I14" s="225">
        <f>1-F20/100</f>
        <v>0.9335</v>
      </c>
      <c r="L14" s="232">
        <v>9.7000000000000003E-3</v>
      </c>
      <c r="M14" s="233">
        <v>1.2699999999999999E-2</v>
      </c>
      <c r="N14" s="234">
        <v>1.2699999999999999E-2</v>
      </c>
      <c r="O14" s="224"/>
      <c r="P14" s="235" t="s">
        <v>793</v>
      </c>
      <c r="Q14" s="236"/>
      <c r="R14" s="237"/>
    </row>
    <row r="15" spans="1:18" ht="8.25" customHeight="1" thickBot="1">
      <c r="A15" s="38" t="s">
        <v>40</v>
      </c>
      <c r="B15" s="506" t="s">
        <v>41</v>
      </c>
      <c r="C15" s="507"/>
      <c r="D15" s="507"/>
      <c r="E15" s="507"/>
      <c r="F15" s="508">
        <v>1.23</v>
      </c>
      <c r="G15" s="508"/>
      <c r="H15" s="509"/>
      <c r="I15" s="225">
        <f>I11*I12*I13/I14</f>
        <v>1.2353549642635244</v>
      </c>
      <c r="L15" s="238">
        <v>5.8999999999999999E-3</v>
      </c>
      <c r="M15" s="239">
        <v>1.23E-2</v>
      </c>
      <c r="N15" s="240">
        <v>1.3899999999999999E-2</v>
      </c>
      <c r="O15" s="224"/>
      <c r="P15" s="224"/>
      <c r="Q15" s="224"/>
      <c r="R15" s="224"/>
    </row>
    <row r="16" spans="1:18" ht="8.25" customHeight="1">
      <c r="A16" s="510"/>
      <c r="B16" s="511"/>
      <c r="C16" s="511"/>
      <c r="D16" s="511"/>
      <c r="E16" s="511"/>
      <c r="F16" s="511"/>
      <c r="G16" s="511"/>
      <c r="H16" s="512"/>
      <c r="I16" s="241">
        <f>I15-1</f>
        <v>0.23535496426352442</v>
      </c>
      <c r="L16" s="224"/>
      <c r="M16" s="224"/>
      <c r="N16" s="224"/>
      <c r="O16" s="224"/>
      <c r="P16" s="520" t="s">
        <v>794</v>
      </c>
      <c r="Q16" s="521"/>
      <c r="R16" s="522"/>
    </row>
    <row r="17" spans="1:18" ht="8.1" customHeight="1" thickBot="1">
      <c r="A17" s="39" t="s">
        <v>42</v>
      </c>
      <c r="B17" s="513" t="s">
        <v>43</v>
      </c>
      <c r="C17" s="514"/>
      <c r="D17" s="514"/>
      <c r="E17" s="514"/>
      <c r="F17" s="504">
        <f>SUM(F18)</f>
        <v>7.4</v>
      </c>
      <c r="G17" s="504"/>
      <c r="H17" s="505"/>
      <c r="L17" s="224"/>
      <c r="M17" s="224"/>
      <c r="N17" s="224"/>
      <c r="O17" s="224"/>
      <c r="P17" s="229" t="s">
        <v>790</v>
      </c>
      <c r="Q17" s="230"/>
      <c r="R17" s="231">
        <v>0.26369999999999999</v>
      </c>
    </row>
    <row r="18" spans="1:18" ht="8.25" customHeight="1" thickBot="1">
      <c r="A18" s="38" t="s">
        <v>44</v>
      </c>
      <c r="B18" s="506" t="s">
        <v>45</v>
      </c>
      <c r="C18" s="507"/>
      <c r="D18" s="507"/>
      <c r="E18" s="507"/>
      <c r="F18" s="508">
        <v>7.4</v>
      </c>
      <c r="G18" s="508"/>
      <c r="H18" s="509"/>
      <c r="L18" s="242">
        <v>6.1600000000000002E-2</v>
      </c>
      <c r="M18" s="243">
        <v>7.400000000000001E-2</v>
      </c>
      <c r="N18" s="244">
        <v>8.9600000000000013E-2</v>
      </c>
      <c r="O18" s="224"/>
      <c r="P18" s="229" t="s">
        <v>791</v>
      </c>
      <c r="Q18" s="230"/>
      <c r="R18" s="231">
        <v>0.20349999999999999</v>
      </c>
    </row>
    <row r="19" spans="1:18" ht="8.25" customHeight="1" thickBot="1">
      <c r="A19" s="510"/>
      <c r="B19" s="511"/>
      <c r="C19" s="511"/>
      <c r="D19" s="511"/>
      <c r="E19" s="511"/>
      <c r="F19" s="511"/>
      <c r="G19" s="511"/>
      <c r="H19" s="512"/>
      <c r="L19" s="224"/>
      <c r="M19" s="224"/>
      <c r="N19" s="224"/>
      <c r="O19" s="224"/>
      <c r="P19" s="235" t="s">
        <v>792</v>
      </c>
      <c r="Q19" s="236"/>
      <c r="R19" s="237"/>
    </row>
    <row r="20" spans="1:18" ht="8.25" customHeight="1" thickBot="1">
      <c r="A20" s="39" t="s">
        <v>46</v>
      </c>
      <c r="B20" s="513" t="s">
        <v>47</v>
      </c>
      <c r="C20" s="514"/>
      <c r="D20" s="514"/>
      <c r="E20" s="514"/>
      <c r="F20" s="504">
        <f>SUM(F21:H24)</f>
        <v>6.65</v>
      </c>
      <c r="G20" s="504"/>
      <c r="H20" s="505"/>
      <c r="L20" s="224"/>
      <c r="M20" s="224"/>
      <c r="N20" s="224"/>
      <c r="O20" s="224"/>
      <c r="P20" s="235" t="s">
        <v>793</v>
      </c>
      <c r="Q20" s="236"/>
      <c r="R20" s="237"/>
    </row>
    <row r="21" spans="1:18" ht="8.25" customHeight="1">
      <c r="A21" s="38" t="s">
        <v>48</v>
      </c>
      <c r="B21" s="515" t="s">
        <v>49</v>
      </c>
      <c r="C21" s="516"/>
      <c r="D21" s="516"/>
      <c r="E21" s="516"/>
      <c r="F21" s="508">
        <f>5*0.6</f>
        <v>3</v>
      </c>
      <c r="G21" s="508"/>
      <c r="H21" s="509"/>
    </row>
    <row r="22" spans="1:18" ht="8.25" customHeight="1">
      <c r="A22" s="38" t="s">
        <v>50</v>
      </c>
      <c r="B22" s="515" t="s">
        <v>51</v>
      </c>
      <c r="C22" s="516"/>
      <c r="D22" s="516"/>
      <c r="E22" s="516"/>
      <c r="F22" s="508">
        <v>3</v>
      </c>
      <c r="G22" s="508"/>
      <c r="H22" s="509"/>
    </row>
    <row r="23" spans="1:18" ht="9.6" customHeight="1">
      <c r="A23" s="38" t="s">
        <v>52</v>
      </c>
      <c r="B23" s="515" t="s">
        <v>53</v>
      </c>
      <c r="C23" s="516"/>
      <c r="D23" s="516"/>
      <c r="E23" s="516"/>
      <c r="F23" s="508">
        <v>0.65</v>
      </c>
      <c r="G23" s="508"/>
      <c r="H23" s="509"/>
    </row>
    <row r="24" spans="1:18" ht="12" customHeight="1">
      <c r="A24" s="38" t="s">
        <v>54</v>
      </c>
      <c r="B24" s="515" t="s">
        <v>55</v>
      </c>
      <c r="C24" s="516"/>
      <c r="D24" s="516"/>
      <c r="E24" s="516"/>
      <c r="F24" s="508">
        <v>0</v>
      </c>
      <c r="G24" s="508"/>
      <c r="H24" s="509"/>
    </row>
    <row r="25" spans="1:18" ht="20.25" customHeight="1">
      <c r="A25" s="533" t="s">
        <v>795</v>
      </c>
      <c r="B25" s="534"/>
      <c r="C25" s="534"/>
      <c r="D25" s="534"/>
      <c r="E25" s="534"/>
      <c r="F25" s="534"/>
      <c r="G25" s="534"/>
      <c r="H25" s="535"/>
    </row>
    <row r="26" spans="1:18" ht="8.25" customHeight="1" thickBot="1">
      <c r="A26" s="533" t="s">
        <v>56</v>
      </c>
      <c r="B26" s="534"/>
      <c r="C26" s="534"/>
      <c r="D26" s="534"/>
      <c r="E26" s="534"/>
      <c r="F26" s="534"/>
      <c r="G26" s="534"/>
      <c r="H26" s="535"/>
    </row>
    <row r="27" spans="1:18" ht="15" customHeight="1" thickBot="1">
      <c r="A27" s="536" t="s">
        <v>255</v>
      </c>
      <c r="B27" s="537"/>
      <c r="C27" s="537"/>
      <c r="D27" s="537"/>
      <c r="E27" s="537"/>
      <c r="F27" s="538">
        <f>I16</f>
        <v>0.23535496426352442</v>
      </c>
      <c r="G27" s="539"/>
      <c r="H27" s="540"/>
    </row>
    <row r="28" spans="1:18" ht="8.4499999999999993" customHeight="1">
      <c r="A28" s="527"/>
      <c r="B28" s="528"/>
      <c r="C28" s="528"/>
      <c r="D28" s="528"/>
      <c r="E28" s="528"/>
      <c r="F28" s="528"/>
      <c r="G28" s="528"/>
      <c r="H28" s="529"/>
    </row>
    <row r="29" spans="1:18" ht="16.5" customHeight="1">
      <c r="A29" s="527" t="s">
        <v>57</v>
      </c>
      <c r="B29" s="528"/>
      <c r="C29" s="528"/>
      <c r="D29" s="528"/>
      <c r="E29" s="528"/>
      <c r="F29" s="528"/>
      <c r="G29" s="528"/>
      <c r="H29" s="529"/>
      <c r="J29" s="264"/>
    </row>
    <row r="30" spans="1:18" ht="8.25" customHeight="1" thickBot="1">
      <c r="A30" s="530" t="s">
        <v>58</v>
      </c>
      <c r="B30" s="531"/>
      <c r="C30" s="531"/>
      <c r="D30" s="531"/>
      <c r="E30" s="531"/>
      <c r="F30" s="531"/>
      <c r="G30" s="531"/>
      <c r="H30" s="532"/>
    </row>
    <row r="31" spans="1:18" ht="10.5" customHeight="1">
      <c r="A31" s="245"/>
      <c r="B31" s="246"/>
      <c r="C31" s="247"/>
      <c r="D31" s="247"/>
      <c r="E31" s="247"/>
      <c r="F31" s="247"/>
      <c r="G31" s="247"/>
      <c r="H31" s="248"/>
    </row>
    <row r="32" spans="1:18" ht="8.4499999999999993" customHeight="1">
      <c r="A32" s="249"/>
      <c r="B32" s="523" t="s">
        <v>796</v>
      </c>
      <c r="C32" s="524" t="s">
        <v>797</v>
      </c>
      <c r="D32" s="524"/>
      <c r="E32" s="524"/>
      <c r="F32" s="524"/>
      <c r="G32" s="525">
        <v>-1</v>
      </c>
      <c r="H32" s="252"/>
    </row>
    <row r="33" spans="1:8" ht="9.6" customHeight="1">
      <c r="A33" s="249"/>
      <c r="B33" s="523"/>
      <c r="C33" s="526" t="s">
        <v>798</v>
      </c>
      <c r="D33" s="526"/>
      <c r="E33" s="526"/>
      <c r="F33" s="526"/>
      <c r="G33" s="525"/>
      <c r="H33" s="252"/>
    </row>
    <row r="34" spans="1:8" ht="15" customHeight="1" thickBot="1">
      <c r="A34" s="249"/>
      <c r="B34" s="250"/>
      <c r="C34" s="253"/>
      <c r="D34" s="251"/>
      <c r="E34" s="254"/>
      <c r="F34" s="254"/>
      <c r="G34" s="254"/>
      <c r="H34" s="252"/>
    </row>
    <row r="35" spans="1:8" ht="8.4499999999999993" customHeight="1" thickBot="1">
      <c r="A35" s="249"/>
      <c r="B35" s="481" t="s">
        <v>799</v>
      </c>
      <c r="C35" s="482"/>
      <c r="D35" s="482"/>
      <c r="E35" s="482"/>
      <c r="F35" s="482"/>
      <c r="G35" s="483"/>
      <c r="H35" s="252"/>
    </row>
    <row r="36" spans="1:8" ht="9.6" customHeight="1" thickBot="1">
      <c r="A36" s="249"/>
      <c r="B36" s="255">
        <v>0.05</v>
      </c>
      <c r="C36" s="484" t="s">
        <v>800</v>
      </c>
      <c r="D36" s="484"/>
      <c r="E36" s="484"/>
      <c r="F36" s="484"/>
      <c r="G36" s="485"/>
      <c r="H36" s="252"/>
    </row>
    <row r="37" spans="1:8" ht="8.25" customHeight="1" thickBot="1">
      <c r="A37" s="249"/>
      <c r="B37" s="254"/>
      <c r="C37" s="256"/>
      <c r="D37" s="256"/>
      <c r="E37" s="256"/>
      <c r="F37" s="256"/>
      <c r="G37" s="256"/>
      <c r="H37" s="252"/>
    </row>
    <row r="38" spans="1:8" ht="48" customHeight="1" thickBot="1">
      <c r="A38" s="249"/>
      <c r="B38" s="257">
        <v>0.6</v>
      </c>
      <c r="C38" s="484" t="s">
        <v>801</v>
      </c>
      <c r="D38" s="484"/>
      <c r="E38" s="484"/>
      <c r="F38" s="484"/>
      <c r="G38" s="485"/>
      <c r="H38" s="252"/>
    </row>
    <row r="39" spans="1:8" ht="13.5" thickBot="1">
      <c r="A39" s="258"/>
      <c r="B39" s="259"/>
      <c r="C39" s="260"/>
      <c r="D39" s="261"/>
      <c r="E39" s="261"/>
      <c r="F39" s="261"/>
      <c r="G39" s="261"/>
      <c r="H39" s="262"/>
    </row>
  </sheetData>
  <mergeCells count="58">
    <mergeCell ref="L10:N10"/>
    <mergeCell ref="P10:R10"/>
    <mergeCell ref="P16:R16"/>
    <mergeCell ref="B32:B33"/>
    <mergeCell ref="C32:F32"/>
    <mergeCell ref="G32:G33"/>
    <mergeCell ref="C33:F33"/>
    <mergeCell ref="A28:H28"/>
    <mergeCell ref="A29:H29"/>
    <mergeCell ref="A30:H30"/>
    <mergeCell ref="B24:E24"/>
    <mergeCell ref="F24:H24"/>
    <mergeCell ref="A25:H25"/>
    <mergeCell ref="A26:H26"/>
    <mergeCell ref="A27:E27"/>
    <mergeCell ref="F27:H27"/>
    <mergeCell ref="B21:E21"/>
    <mergeCell ref="B22:E22"/>
    <mergeCell ref="F21:H21"/>
    <mergeCell ref="F22:H22"/>
    <mergeCell ref="B23:E23"/>
    <mergeCell ref="F23:H23"/>
    <mergeCell ref="B18:E18"/>
    <mergeCell ref="B20:E20"/>
    <mergeCell ref="F18:H18"/>
    <mergeCell ref="A19:H19"/>
    <mergeCell ref="F20:H20"/>
    <mergeCell ref="B15:E15"/>
    <mergeCell ref="F15:H15"/>
    <mergeCell ref="A16:H16"/>
    <mergeCell ref="B17:E17"/>
    <mergeCell ref="F17:H17"/>
    <mergeCell ref="B13:E13"/>
    <mergeCell ref="F12:H12"/>
    <mergeCell ref="F13:H13"/>
    <mergeCell ref="B14:E14"/>
    <mergeCell ref="F14:H14"/>
    <mergeCell ref="B9:E10"/>
    <mergeCell ref="F9:H9"/>
    <mergeCell ref="F10:H10"/>
    <mergeCell ref="F11:H11"/>
    <mergeCell ref="B12:E12"/>
    <mergeCell ref="B35:G35"/>
    <mergeCell ref="C36:G36"/>
    <mergeCell ref="C38:G38"/>
    <mergeCell ref="A1:H1"/>
    <mergeCell ref="A2:B4"/>
    <mergeCell ref="C2:C4"/>
    <mergeCell ref="D2:F2"/>
    <mergeCell ref="G2:H4"/>
    <mergeCell ref="D3:F3"/>
    <mergeCell ref="E4:F4"/>
    <mergeCell ref="A5:H5"/>
    <mergeCell ref="B6:G6"/>
    <mergeCell ref="B7:G7"/>
    <mergeCell ref="A8:H8"/>
    <mergeCell ref="B11:E11"/>
    <mergeCell ref="A9:A10"/>
  </mergeCells>
  <pageMargins left="0.25" right="0.25" top="0.75" bottom="0.75" header="0.3" footer="0.3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2"/>
  <sheetViews>
    <sheetView zoomScale="145" zoomScaleNormal="145" workbookViewId="0">
      <selection sqref="A1:F28"/>
    </sheetView>
  </sheetViews>
  <sheetFormatPr defaultRowHeight="12.75"/>
  <cols>
    <col min="1" max="1" width="15.33203125" customWidth="1"/>
    <col min="2" max="2" width="54" customWidth="1"/>
    <col min="3" max="3" width="11" customWidth="1"/>
    <col min="4" max="4" width="12.33203125" customWidth="1"/>
    <col min="5" max="5" width="10.1640625" customWidth="1"/>
    <col min="6" max="6" width="11.5" customWidth="1"/>
  </cols>
  <sheetData>
    <row r="1" spans="1:8" ht="5.25" customHeight="1">
      <c r="A1" s="553"/>
      <c r="B1" s="554"/>
      <c r="C1" s="554"/>
      <c r="D1" s="554"/>
      <c r="E1" s="554"/>
      <c r="F1" s="555"/>
    </row>
    <row r="2" spans="1:8" ht="26.85" customHeight="1">
      <c r="A2" s="556"/>
      <c r="B2" s="565" t="s">
        <v>99</v>
      </c>
      <c r="C2" s="558" t="s">
        <v>802</v>
      </c>
      <c r="D2" s="559"/>
      <c r="E2" s="405"/>
      <c r="F2" s="406"/>
    </row>
    <row r="3" spans="1:8" ht="24.75" customHeight="1" thickBot="1">
      <c r="A3" s="557"/>
      <c r="B3" s="566"/>
      <c r="C3" s="46" t="s">
        <v>28</v>
      </c>
      <c r="D3" s="47">
        <f>BDI!F27</f>
        <v>0.23535496426352442</v>
      </c>
      <c r="E3" s="560"/>
      <c r="F3" s="561"/>
    </row>
    <row r="4" spans="1:8" ht="9" customHeight="1" thickBot="1">
      <c r="A4" s="562" t="s">
        <v>94</v>
      </c>
      <c r="B4" s="563"/>
      <c r="C4" s="563"/>
      <c r="D4" s="563"/>
      <c r="E4" s="563"/>
      <c r="F4" s="564"/>
      <c r="G4" s="48"/>
      <c r="H4" s="48"/>
    </row>
    <row r="5" spans="1:8" ht="10.35" customHeight="1">
      <c r="A5" s="42" t="s">
        <v>3</v>
      </c>
      <c r="B5" s="398" t="s">
        <v>758</v>
      </c>
      <c r="C5" s="398"/>
      <c r="D5" s="398"/>
      <c r="E5" s="398"/>
      <c r="F5" s="19" t="s">
        <v>105</v>
      </c>
    </row>
    <row r="6" spans="1:8" ht="10.35" customHeight="1" thickBot="1">
      <c r="A6" s="43" t="s">
        <v>88</v>
      </c>
      <c r="B6" s="399" t="s">
        <v>757</v>
      </c>
      <c r="C6" s="399"/>
      <c r="D6" s="399"/>
      <c r="E6" s="49"/>
      <c r="F6" s="50">
        <f ca="1">TODAY()</f>
        <v>45036</v>
      </c>
    </row>
    <row r="7" spans="1:8" ht="12.75" customHeight="1">
      <c r="A7" s="550" t="s">
        <v>257</v>
      </c>
      <c r="B7" s="551"/>
      <c r="C7" s="551"/>
      <c r="D7" s="551"/>
      <c r="E7" s="551"/>
      <c r="F7" s="552"/>
      <c r="G7" s="51"/>
      <c r="H7" s="51"/>
    </row>
    <row r="8" spans="1:8">
      <c r="A8" s="52" t="s">
        <v>59</v>
      </c>
      <c r="B8" s="541" t="s">
        <v>14</v>
      </c>
      <c r="C8" s="542"/>
      <c r="D8" s="542"/>
      <c r="E8" s="543"/>
      <c r="F8" s="53" t="s">
        <v>15</v>
      </c>
    </row>
    <row r="9" spans="1:8" ht="18.75" customHeight="1">
      <c r="A9" s="54" t="s">
        <v>16</v>
      </c>
      <c r="B9" s="55" t="s">
        <v>17</v>
      </c>
      <c r="C9" s="55" t="s">
        <v>15</v>
      </c>
      <c r="D9" s="55" t="s">
        <v>18</v>
      </c>
      <c r="E9" s="55" t="s">
        <v>19</v>
      </c>
      <c r="F9" s="56" t="s">
        <v>783</v>
      </c>
    </row>
    <row r="10" spans="1:8" ht="8.25" customHeight="1">
      <c r="A10" s="544" t="s">
        <v>20</v>
      </c>
      <c r="B10" s="545"/>
      <c r="C10" s="545"/>
      <c r="D10" s="545"/>
      <c r="E10" s="545"/>
      <c r="F10" s="546"/>
    </row>
    <row r="11" spans="1:8">
      <c r="A11" s="57">
        <v>90780</v>
      </c>
      <c r="B11" s="58" t="s">
        <v>21</v>
      </c>
      <c r="C11" s="59" t="s">
        <v>22</v>
      </c>
      <c r="D11" s="60">
        <f>4*3*4*1</f>
        <v>48</v>
      </c>
      <c r="E11" s="60">
        <v>57.8</v>
      </c>
      <c r="F11" s="61">
        <f>D11*E11</f>
        <v>2774.3999999999996</v>
      </c>
      <c r="G11" s="62"/>
    </row>
    <row r="12" spans="1:8" ht="8.25" customHeight="1">
      <c r="A12" s="63">
        <v>90777</v>
      </c>
      <c r="B12" s="64" t="s">
        <v>23</v>
      </c>
      <c r="C12" s="65" t="s">
        <v>22</v>
      </c>
      <c r="D12" s="60">
        <f>2*3*4*1</f>
        <v>24</v>
      </c>
      <c r="E12" s="66">
        <v>107.97</v>
      </c>
      <c r="F12" s="61">
        <f>D12*E12</f>
        <v>2591.2799999999997</v>
      </c>
      <c r="G12" s="62"/>
    </row>
    <row r="13" spans="1:8" ht="8.25" customHeight="1">
      <c r="A13" s="547"/>
      <c r="B13" s="548"/>
      <c r="C13" s="548"/>
      <c r="D13" s="549"/>
      <c r="E13" s="67" t="s">
        <v>24</v>
      </c>
      <c r="F13" s="68">
        <f>SUM(F11:F12)</f>
        <v>5365.6799999999994</v>
      </c>
    </row>
    <row r="14" spans="1:8" ht="17.25" customHeight="1">
      <c r="A14" s="572"/>
      <c r="B14" s="573"/>
      <c r="C14" s="573"/>
      <c r="D14" s="573"/>
      <c r="E14" s="573"/>
      <c r="F14" s="574"/>
      <c r="H14" s="264" t="s">
        <v>831</v>
      </c>
    </row>
    <row r="15" spans="1:8" ht="8.25" customHeight="1">
      <c r="A15" s="575" t="s">
        <v>25</v>
      </c>
      <c r="B15" s="576"/>
      <c r="C15" s="576"/>
      <c r="D15" s="576"/>
      <c r="E15" s="576"/>
      <c r="F15" s="577"/>
    </row>
    <row r="16" spans="1:8" ht="8.25" customHeight="1">
      <c r="A16" s="580" t="s">
        <v>17</v>
      </c>
      <c r="B16" s="581"/>
      <c r="C16" s="69" t="s">
        <v>15</v>
      </c>
      <c r="D16" s="582" t="s">
        <v>26</v>
      </c>
      <c r="E16" s="583"/>
      <c r="F16" s="584"/>
    </row>
    <row r="17" spans="1:9" ht="8.25" customHeight="1">
      <c r="A17" s="544" t="s">
        <v>27</v>
      </c>
      <c r="B17" s="545"/>
      <c r="C17" s="545"/>
      <c r="D17" s="545"/>
      <c r="E17" s="545"/>
      <c r="F17" s="546"/>
    </row>
    <row r="18" spans="1:9" ht="8.25" customHeight="1">
      <c r="A18" s="578" t="s">
        <v>21</v>
      </c>
      <c r="B18" s="579"/>
      <c r="C18" s="59" t="s">
        <v>22</v>
      </c>
      <c r="D18" s="569" t="s">
        <v>854</v>
      </c>
      <c r="E18" s="570"/>
      <c r="F18" s="571"/>
    </row>
    <row r="19" spans="1:9" ht="8.25" customHeight="1">
      <c r="A19" s="567" t="s">
        <v>23</v>
      </c>
      <c r="B19" s="568"/>
      <c r="C19" s="59" t="s">
        <v>22</v>
      </c>
      <c r="D19" s="569" t="s">
        <v>853</v>
      </c>
      <c r="E19" s="570"/>
      <c r="F19" s="571"/>
    </row>
    <row r="20" spans="1:9" ht="8.25" customHeight="1" thickBot="1">
      <c r="A20" s="70"/>
      <c r="B20" s="71"/>
      <c r="C20" s="71"/>
      <c r="D20" s="72"/>
      <c r="E20" s="72"/>
      <c r="F20" s="73"/>
      <c r="I20" s="264"/>
    </row>
    <row r="21" spans="1:9" ht="9.6" customHeight="1"/>
    <row r="22" spans="1:9" ht="9.6" customHeight="1"/>
  </sheetData>
  <mergeCells count="21">
    <mergeCell ref="A19:B19"/>
    <mergeCell ref="D19:F19"/>
    <mergeCell ref="A14:F14"/>
    <mergeCell ref="A15:F15"/>
    <mergeCell ref="A17:F17"/>
    <mergeCell ref="A18:B18"/>
    <mergeCell ref="D18:F18"/>
    <mergeCell ref="A16:B16"/>
    <mergeCell ref="D16:F16"/>
    <mergeCell ref="A1:F1"/>
    <mergeCell ref="A2:A3"/>
    <mergeCell ref="C2:D2"/>
    <mergeCell ref="E2:F3"/>
    <mergeCell ref="A4:F4"/>
    <mergeCell ref="B2:B3"/>
    <mergeCell ref="B5:E5"/>
    <mergeCell ref="B6:D6"/>
    <mergeCell ref="B8:E8"/>
    <mergeCell ref="A10:F10"/>
    <mergeCell ref="A13:D13"/>
    <mergeCell ref="A7:F7"/>
  </mergeCells>
  <pageMargins left="0.25" right="0.25" top="0.75" bottom="0.75" header="0.3" footer="0.3"/>
  <pageSetup paperSize="9" scale="8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FEBC-F211-46F9-9203-87DD85FFFBF5}">
  <sheetPr>
    <pageSetUpPr fitToPage="1"/>
  </sheetPr>
  <dimension ref="A1:H23"/>
  <sheetViews>
    <sheetView zoomScale="130" zoomScaleNormal="130" workbookViewId="0">
      <selection sqref="A1:F29"/>
    </sheetView>
  </sheetViews>
  <sheetFormatPr defaultRowHeight="12.75"/>
  <cols>
    <col min="1" max="1" width="15.33203125" customWidth="1"/>
    <col min="2" max="2" width="54" customWidth="1"/>
    <col min="3" max="3" width="11" customWidth="1"/>
    <col min="4" max="4" width="12.33203125" customWidth="1"/>
    <col min="5" max="5" width="10.1640625" customWidth="1"/>
    <col min="6" max="6" width="12.1640625" customWidth="1"/>
  </cols>
  <sheetData>
    <row r="1" spans="1:8" ht="5.25" customHeight="1">
      <c r="A1" s="553"/>
      <c r="B1" s="554"/>
      <c r="C1" s="554"/>
      <c r="D1" s="554"/>
      <c r="E1" s="554"/>
      <c r="F1" s="555"/>
    </row>
    <row r="2" spans="1:8" ht="28.5" customHeight="1">
      <c r="A2" s="556"/>
      <c r="B2" s="565" t="s">
        <v>99</v>
      </c>
      <c r="C2" s="558" t="s">
        <v>802</v>
      </c>
      <c r="D2" s="559"/>
      <c r="E2" s="405"/>
      <c r="F2" s="406"/>
    </row>
    <row r="3" spans="1:8" ht="28.5" customHeight="1" thickBot="1">
      <c r="A3" s="557"/>
      <c r="B3" s="566"/>
      <c r="C3" s="345" t="s">
        <v>254</v>
      </c>
      <c r="D3" s="346">
        <f>BDI!F27</f>
        <v>0.23535496426352442</v>
      </c>
      <c r="E3" s="560"/>
      <c r="F3" s="561"/>
    </row>
    <row r="4" spans="1:8" ht="9" customHeight="1" thickBot="1">
      <c r="A4" s="562" t="s">
        <v>94</v>
      </c>
      <c r="B4" s="563"/>
      <c r="C4" s="563"/>
      <c r="D4" s="563"/>
      <c r="E4" s="563"/>
      <c r="F4" s="564"/>
      <c r="G4" s="48"/>
      <c r="H4" s="48"/>
    </row>
    <row r="5" spans="1:8" ht="10.35" customHeight="1">
      <c r="A5" s="42" t="s">
        <v>3</v>
      </c>
      <c r="B5" s="398" t="s">
        <v>758</v>
      </c>
      <c r="C5" s="398"/>
      <c r="D5" s="398"/>
      <c r="E5" s="398"/>
      <c r="F5" s="19" t="s">
        <v>105</v>
      </c>
    </row>
    <row r="6" spans="1:8" ht="10.35" customHeight="1" thickBot="1">
      <c r="A6" s="43" t="s">
        <v>88</v>
      </c>
      <c r="B6" s="399" t="s">
        <v>757</v>
      </c>
      <c r="C6" s="399"/>
      <c r="D6" s="399"/>
      <c r="E6" s="49"/>
      <c r="F6" s="50">
        <f ca="1">TODAY()</f>
        <v>45036</v>
      </c>
    </row>
    <row r="7" spans="1:8" ht="12.75" customHeight="1">
      <c r="A7" s="550" t="s">
        <v>781</v>
      </c>
      <c r="B7" s="551"/>
      <c r="C7" s="551"/>
      <c r="D7" s="551"/>
      <c r="E7" s="551"/>
      <c r="F7" s="552"/>
      <c r="G7" s="51"/>
      <c r="H7" s="51"/>
    </row>
    <row r="8" spans="1:8">
      <c r="A8" s="218" t="s">
        <v>59</v>
      </c>
      <c r="B8" s="541" t="s">
        <v>780</v>
      </c>
      <c r="C8" s="542"/>
      <c r="D8" s="542"/>
      <c r="E8" s="543"/>
      <c r="F8" s="53" t="s">
        <v>15</v>
      </c>
    </row>
    <row r="9" spans="1:8" ht="21" customHeight="1">
      <c r="A9" s="54" t="s">
        <v>16</v>
      </c>
      <c r="B9" s="55" t="s">
        <v>17</v>
      </c>
      <c r="C9" s="55" t="s">
        <v>15</v>
      </c>
      <c r="D9" s="55" t="s">
        <v>18</v>
      </c>
      <c r="E9" s="55" t="s">
        <v>19</v>
      </c>
      <c r="F9" s="56" t="s">
        <v>783</v>
      </c>
    </row>
    <row r="10" spans="1:8" ht="8.25" customHeight="1">
      <c r="A10" s="544" t="s">
        <v>20</v>
      </c>
      <c r="B10" s="545"/>
      <c r="C10" s="545"/>
      <c r="D10" s="545"/>
      <c r="E10" s="545"/>
      <c r="F10" s="546"/>
    </row>
    <row r="11" spans="1:8" ht="16.5">
      <c r="A11" s="57">
        <v>4417</v>
      </c>
      <c r="B11" s="58" t="s">
        <v>762</v>
      </c>
      <c r="C11" s="59" t="s">
        <v>763</v>
      </c>
      <c r="D11" s="60" t="s">
        <v>764</v>
      </c>
      <c r="E11" s="271">
        <v>6.39</v>
      </c>
      <c r="F11" s="61">
        <f>D11*E11</f>
        <v>6.39</v>
      </c>
      <c r="G11" s="62"/>
    </row>
    <row r="12" spans="1:8" ht="16.5">
      <c r="A12" s="57">
        <v>4491</v>
      </c>
      <c r="B12" s="58" t="s">
        <v>765</v>
      </c>
      <c r="C12" s="59" t="s">
        <v>763</v>
      </c>
      <c r="D12" s="60" t="s">
        <v>766</v>
      </c>
      <c r="E12" s="60">
        <v>12.95</v>
      </c>
      <c r="F12" s="61">
        <f t="shared" ref="F12:F17" si="0">D12*E12</f>
        <v>51.8</v>
      </c>
      <c r="G12" s="62"/>
    </row>
    <row r="13" spans="1:8" ht="16.5">
      <c r="A13" s="57">
        <v>4813</v>
      </c>
      <c r="B13" s="58" t="s">
        <v>767</v>
      </c>
      <c r="C13" s="59" t="s">
        <v>768</v>
      </c>
      <c r="D13" s="60" t="s">
        <v>764</v>
      </c>
      <c r="E13" s="60">
        <v>275</v>
      </c>
      <c r="F13" s="61">
        <f t="shared" si="0"/>
        <v>275</v>
      </c>
      <c r="G13" s="62"/>
      <c r="H13" s="264" t="s">
        <v>831</v>
      </c>
    </row>
    <row r="14" spans="1:8">
      <c r="A14" s="57">
        <v>5075</v>
      </c>
      <c r="B14" s="58" t="s">
        <v>769</v>
      </c>
      <c r="C14" s="59" t="s">
        <v>770</v>
      </c>
      <c r="D14" s="60" t="s">
        <v>771</v>
      </c>
      <c r="E14" s="60">
        <v>25.41</v>
      </c>
      <c r="F14" s="61">
        <f t="shared" si="0"/>
        <v>2.7951000000000001</v>
      </c>
      <c r="G14" s="62"/>
    </row>
    <row r="15" spans="1:8">
      <c r="A15" s="57">
        <v>88262</v>
      </c>
      <c r="B15" s="58" t="s">
        <v>772</v>
      </c>
      <c r="C15" s="59" t="s">
        <v>773</v>
      </c>
      <c r="D15" s="60" t="s">
        <v>764</v>
      </c>
      <c r="E15" s="60">
        <v>23.96</v>
      </c>
      <c r="F15" s="61">
        <f t="shared" si="0"/>
        <v>23.96</v>
      </c>
      <c r="G15" s="62"/>
    </row>
    <row r="16" spans="1:8">
      <c r="A16" s="57">
        <v>88316</v>
      </c>
      <c r="B16" s="58" t="s">
        <v>774</v>
      </c>
      <c r="C16" s="59" t="s">
        <v>773</v>
      </c>
      <c r="D16" s="60" t="s">
        <v>775</v>
      </c>
      <c r="E16" s="60">
        <v>19.29</v>
      </c>
      <c r="F16" s="61">
        <f t="shared" si="0"/>
        <v>38.58</v>
      </c>
      <c r="G16" s="62"/>
    </row>
    <row r="17" spans="1:7" ht="16.5">
      <c r="A17" s="57">
        <v>94962</v>
      </c>
      <c r="B17" s="58" t="s">
        <v>776</v>
      </c>
      <c r="C17" s="59" t="s">
        <v>777</v>
      </c>
      <c r="D17" s="60" t="s">
        <v>778</v>
      </c>
      <c r="E17" s="60">
        <v>443.21</v>
      </c>
      <c r="F17" s="61">
        <f t="shared" si="0"/>
        <v>4.4321000000000002</v>
      </c>
      <c r="G17" s="62"/>
    </row>
    <row r="18" spans="1:7" ht="8.25" customHeight="1">
      <c r="A18" s="547"/>
      <c r="B18" s="548"/>
      <c r="C18" s="548"/>
      <c r="D18" s="549"/>
      <c r="E18" s="67" t="s">
        <v>24</v>
      </c>
      <c r="F18" s="68">
        <f>SUM(F11:F17)</f>
        <v>402.95719999999994</v>
      </c>
    </row>
    <row r="19" spans="1:7" ht="10.5" customHeight="1">
      <c r="A19" s="588" t="s">
        <v>779</v>
      </c>
      <c r="B19" s="589"/>
      <c r="C19" s="589"/>
      <c r="D19" s="589"/>
      <c r="E19" s="589"/>
      <c r="F19" s="590"/>
    </row>
    <row r="20" spans="1:7" ht="14.25" customHeight="1">
      <c r="A20" s="585" t="s">
        <v>782</v>
      </c>
      <c r="B20" s="586"/>
      <c r="C20" s="586"/>
      <c r="D20" s="586"/>
      <c r="E20" s="586"/>
      <c r="F20" s="587"/>
    </row>
    <row r="21" spans="1:7" ht="8.25" customHeight="1">
      <c r="A21" s="580" t="s">
        <v>761</v>
      </c>
      <c r="B21" s="583"/>
      <c r="C21" s="583"/>
      <c r="D21" s="583"/>
      <c r="E21" s="583"/>
      <c r="F21" s="584"/>
    </row>
    <row r="22" spans="1:7" ht="9.6" customHeight="1" thickBot="1">
      <c r="A22" s="219"/>
      <c r="B22" s="220"/>
      <c r="C22" s="220"/>
      <c r="D22" s="220"/>
      <c r="E22" s="220"/>
      <c r="F22" s="41"/>
    </row>
    <row r="23" spans="1:7" ht="9.6" customHeight="1"/>
  </sheetData>
  <mergeCells count="15">
    <mergeCell ref="A21:F21"/>
    <mergeCell ref="A7:F7"/>
    <mergeCell ref="B8:E8"/>
    <mergeCell ref="A10:F10"/>
    <mergeCell ref="A18:D18"/>
    <mergeCell ref="A20:F20"/>
    <mergeCell ref="A19:F19"/>
    <mergeCell ref="A4:F4"/>
    <mergeCell ref="B5:E5"/>
    <mergeCell ref="B6:D6"/>
    <mergeCell ref="A1:F1"/>
    <mergeCell ref="A2:A3"/>
    <mergeCell ref="B2:B3"/>
    <mergeCell ref="C2:D2"/>
    <mergeCell ref="E2:F3"/>
  </mergeCells>
  <pageMargins left="0.25" right="0.25" top="0.75" bottom="0.75" header="0.3" footer="0.3"/>
  <pageSetup paperSize="9" scale="82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3E87-EFA9-4337-84A0-0F4736D8C3D5}">
  <sheetPr>
    <pageSetUpPr fitToPage="1"/>
  </sheetPr>
  <dimension ref="A1:H20"/>
  <sheetViews>
    <sheetView zoomScale="145" zoomScaleNormal="145" workbookViewId="0">
      <selection sqref="A1:F26"/>
    </sheetView>
  </sheetViews>
  <sheetFormatPr defaultRowHeight="12.75"/>
  <cols>
    <col min="1" max="1" width="15.33203125" customWidth="1"/>
    <col min="2" max="2" width="54" customWidth="1"/>
    <col min="3" max="3" width="11" customWidth="1"/>
    <col min="4" max="4" width="12.33203125" customWidth="1"/>
    <col min="5" max="5" width="10.1640625" customWidth="1"/>
    <col min="6" max="6" width="12.1640625" customWidth="1"/>
  </cols>
  <sheetData>
    <row r="1" spans="1:8" ht="5.25" customHeight="1">
      <c r="A1" s="553"/>
      <c r="B1" s="554"/>
      <c r="C1" s="554"/>
      <c r="D1" s="554"/>
      <c r="E1" s="554"/>
      <c r="F1" s="555"/>
    </row>
    <row r="2" spans="1:8" ht="30" customHeight="1">
      <c r="A2" s="556"/>
      <c r="B2" s="565" t="s">
        <v>99</v>
      </c>
      <c r="C2" s="597" t="s">
        <v>802</v>
      </c>
      <c r="D2" s="598"/>
      <c r="E2" s="405"/>
      <c r="F2" s="406"/>
    </row>
    <row r="3" spans="1:8" ht="25.5" customHeight="1" thickBot="1">
      <c r="A3" s="557"/>
      <c r="B3" s="566"/>
      <c r="C3" s="345" t="s">
        <v>254</v>
      </c>
      <c r="D3" s="346">
        <f>[1]BDI!E4</f>
        <v>0.23535496426352442</v>
      </c>
      <c r="E3" s="560"/>
      <c r="F3" s="561"/>
    </row>
    <row r="4" spans="1:8" ht="13.5" thickBot="1">
      <c r="A4" s="594" t="s">
        <v>94</v>
      </c>
      <c r="B4" s="595"/>
      <c r="C4" s="595"/>
      <c r="D4" s="595"/>
      <c r="E4" s="595"/>
      <c r="F4" s="596"/>
      <c r="G4" s="48"/>
      <c r="H4" s="48"/>
    </row>
    <row r="5" spans="1:8" ht="23.25" customHeight="1">
      <c r="A5" s="42" t="s">
        <v>3</v>
      </c>
      <c r="B5" s="398" t="s">
        <v>758</v>
      </c>
      <c r="C5" s="398"/>
      <c r="D5" s="398"/>
      <c r="E5" s="398"/>
      <c r="F5" s="19" t="s">
        <v>105</v>
      </c>
    </row>
    <row r="6" spans="1:8" ht="13.5" thickBot="1">
      <c r="A6" s="43" t="s">
        <v>88</v>
      </c>
      <c r="B6" s="399" t="s">
        <v>757</v>
      </c>
      <c r="C6" s="399"/>
      <c r="D6" s="399"/>
      <c r="E6" s="399"/>
      <c r="F6" s="20">
        <f ca="1">TODAY()</f>
        <v>45036</v>
      </c>
    </row>
    <row r="7" spans="1:8" ht="12.75" customHeight="1">
      <c r="A7" s="550" t="s">
        <v>875</v>
      </c>
      <c r="B7" s="551"/>
      <c r="C7" s="551"/>
      <c r="D7" s="551"/>
      <c r="E7" s="551"/>
      <c r="F7" s="552"/>
      <c r="G7" s="51"/>
      <c r="H7" s="51"/>
    </row>
    <row r="8" spans="1:8">
      <c r="A8" s="218" t="s">
        <v>59</v>
      </c>
      <c r="B8" s="591" t="s">
        <v>876</v>
      </c>
      <c r="C8" s="592"/>
      <c r="D8" s="592"/>
      <c r="E8" s="593"/>
      <c r="F8" s="53" t="s">
        <v>15</v>
      </c>
    </row>
    <row r="9" spans="1:8" ht="16.5">
      <c r="A9" s="54" t="s">
        <v>16</v>
      </c>
      <c r="B9" s="55" t="s">
        <v>17</v>
      </c>
      <c r="C9" s="55" t="s">
        <v>15</v>
      </c>
      <c r="D9" s="55" t="s">
        <v>18</v>
      </c>
      <c r="E9" s="55" t="s">
        <v>19</v>
      </c>
      <c r="F9" s="56" t="s">
        <v>783</v>
      </c>
    </row>
    <row r="10" spans="1:8">
      <c r="A10" s="544" t="s">
        <v>877</v>
      </c>
      <c r="B10" s="545"/>
      <c r="C10" s="545"/>
      <c r="D10" s="545"/>
      <c r="E10" s="545"/>
      <c r="F10" s="546"/>
    </row>
    <row r="11" spans="1:8">
      <c r="A11" s="57">
        <v>11186</v>
      </c>
      <c r="B11" s="58" t="s">
        <v>878</v>
      </c>
      <c r="C11" s="59" t="s">
        <v>61</v>
      </c>
      <c r="D11" s="315">
        <v>1</v>
      </c>
      <c r="E11" s="316">
        <v>599.41999999999996</v>
      </c>
      <c r="F11" s="61">
        <f>E11*D11</f>
        <v>599.41999999999996</v>
      </c>
    </row>
    <row r="12" spans="1:8" ht="8.25" customHeight="1">
      <c r="A12" s="544" t="s">
        <v>20</v>
      </c>
      <c r="B12" s="545"/>
      <c r="C12" s="545"/>
      <c r="D12" s="545"/>
      <c r="E12" s="545"/>
      <c r="F12" s="546"/>
    </row>
    <row r="13" spans="1:8">
      <c r="A13" s="57">
        <v>88325</v>
      </c>
      <c r="B13" s="58" t="s">
        <v>879</v>
      </c>
      <c r="C13" s="59" t="s">
        <v>773</v>
      </c>
      <c r="D13" s="317">
        <v>0.192</v>
      </c>
      <c r="E13" s="316">
        <v>22.41</v>
      </c>
      <c r="F13" s="61">
        <f>E13*D13</f>
        <v>4.3027199999999999</v>
      </c>
      <c r="G13" s="62"/>
    </row>
    <row r="14" spans="1:8">
      <c r="A14" s="57">
        <v>88316</v>
      </c>
      <c r="B14" s="58" t="s">
        <v>774</v>
      </c>
      <c r="C14" s="59" t="s">
        <v>773</v>
      </c>
      <c r="D14" s="317">
        <v>0.187</v>
      </c>
      <c r="E14" s="316">
        <v>17.82</v>
      </c>
      <c r="F14" s="61">
        <f t="shared" ref="F14" si="0">E14*D14</f>
        <v>3.3323399999999999</v>
      </c>
      <c r="G14" s="62"/>
    </row>
    <row r="15" spans="1:8" ht="8.25" customHeight="1">
      <c r="A15" s="547"/>
      <c r="B15" s="548"/>
      <c r="C15" s="548"/>
      <c r="D15" s="549"/>
      <c r="E15" s="67" t="s">
        <v>24</v>
      </c>
      <c r="F15" s="68">
        <f>SUM(F11:F14)</f>
        <v>607.05506000000003</v>
      </c>
    </row>
    <row r="16" spans="1:8" ht="10.5" customHeight="1">
      <c r="A16" s="588" t="s">
        <v>779</v>
      </c>
      <c r="B16" s="589"/>
      <c r="C16" s="589"/>
      <c r="D16" s="589"/>
      <c r="E16" s="589"/>
      <c r="F16" s="590"/>
    </row>
    <row r="17" spans="1:6" ht="14.25" customHeight="1">
      <c r="A17" s="585" t="s">
        <v>782</v>
      </c>
      <c r="B17" s="586"/>
      <c r="C17" s="586"/>
      <c r="D17" s="586"/>
      <c r="E17" s="586"/>
      <c r="F17" s="587"/>
    </row>
    <row r="18" spans="1:6" ht="24" customHeight="1">
      <c r="A18" s="580" t="s">
        <v>880</v>
      </c>
      <c r="B18" s="583"/>
      <c r="C18" s="583"/>
      <c r="D18" s="583"/>
      <c r="E18" s="583"/>
      <c r="F18" s="584"/>
    </row>
    <row r="19" spans="1:6" ht="13.5" thickBot="1">
      <c r="A19" s="219"/>
      <c r="B19" s="220"/>
      <c r="C19" s="220"/>
      <c r="D19" s="220"/>
      <c r="E19" s="220"/>
      <c r="F19" s="41"/>
    </row>
    <row r="20" spans="1:6" ht="9.6" customHeight="1"/>
  </sheetData>
  <mergeCells count="16">
    <mergeCell ref="A4:F4"/>
    <mergeCell ref="A1:F1"/>
    <mergeCell ref="A2:A3"/>
    <mergeCell ref="B2:B3"/>
    <mergeCell ref="C2:D2"/>
    <mergeCell ref="E2:F3"/>
    <mergeCell ref="A15:D15"/>
    <mergeCell ref="A16:F16"/>
    <mergeCell ref="A17:F17"/>
    <mergeCell ref="A18:F18"/>
    <mergeCell ref="B5:E5"/>
    <mergeCell ref="B6:E6"/>
    <mergeCell ref="A7:F7"/>
    <mergeCell ref="B8:E8"/>
    <mergeCell ref="A10:F10"/>
    <mergeCell ref="A12:F12"/>
  </mergeCells>
  <pageMargins left="0.25" right="0.25" top="0.75" bottom="0.75" header="0.3" footer="0.3"/>
  <pageSetup paperSize="9" scale="96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8702-8C21-4B58-9BC5-757A4FCE9527}">
  <sheetPr>
    <pageSetUpPr fitToPage="1"/>
  </sheetPr>
  <dimension ref="A1:N34"/>
  <sheetViews>
    <sheetView tabSelected="1" zoomScale="145" zoomScaleNormal="145" workbookViewId="0">
      <selection activeCell="L28" sqref="L28"/>
    </sheetView>
  </sheetViews>
  <sheetFormatPr defaultRowHeight="12.75"/>
  <cols>
    <col min="1" max="1" width="6.83203125" customWidth="1"/>
    <col min="2" max="2" width="11.33203125" customWidth="1"/>
    <col min="3" max="3" width="57.5" customWidth="1"/>
    <col min="4" max="4" width="7.33203125" customWidth="1"/>
    <col min="5" max="5" width="7.83203125" customWidth="1"/>
    <col min="6" max="6" width="8" customWidth="1"/>
    <col min="7" max="7" width="5" bestFit="1" customWidth="1"/>
    <col min="8" max="8" width="12.1640625" customWidth="1"/>
    <col min="9" max="9" width="4" bestFit="1" customWidth="1"/>
    <col min="10" max="10" width="14.1640625" bestFit="1" customWidth="1"/>
    <col min="11" max="11" width="5" bestFit="1" customWidth="1"/>
    <col min="12" max="12" width="14.1640625" bestFit="1" customWidth="1"/>
  </cols>
  <sheetData>
    <row r="1" spans="1:14" ht="6.75" customHeight="1" thickBot="1">
      <c r="A1" s="625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</row>
    <row r="2" spans="1:14" ht="27" customHeight="1">
      <c r="A2" s="630"/>
      <c r="B2" s="631"/>
      <c r="C2" s="627" t="s">
        <v>99</v>
      </c>
      <c r="D2" s="628"/>
      <c r="E2" s="628"/>
      <c r="F2" s="628"/>
      <c r="G2" s="629"/>
      <c r="H2" s="632" t="s">
        <v>802</v>
      </c>
      <c r="I2" s="633"/>
      <c r="J2" s="634"/>
      <c r="K2" s="635"/>
      <c r="L2" s="636"/>
    </row>
    <row r="3" spans="1:14" ht="13.7" customHeight="1">
      <c r="A3" s="403"/>
      <c r="B3" s="404"/>
      <c r="C3" s="627"/>
      <c r="D3" s="628"/>
      <c r="E3" s="628"/>
      <c r="F3" s="628"/>
      <c r="G3" s="629"/>
      <c r="H3" s="637" t="s">
        <v>1</v>
      </c>
      <c r="I3" s="638"/>
      <c r="J3" s="639"/>
      <c r="K3" s="405"/>
      <c r="L3" s="406"/>
    </row>
    <row r="4" spans="1:14" ht="13.5" customHeight="1" thickBot="1">
      <c r="A4" s="403"/>
      <c r="B4" s="404"/>
      <c r="C4" s="627"/>
      <c r="D4" s="628"/>
      <c r="E4" s="628"/>
      <c r="F4" s="628"/>
      <c r="G4" s="629"/>
      <c r="H4" s="7" t="s">
        <v>2</v>
      </c>
      <c r="I4" s="640">
        <f>BDI!F27</f>
        <v>0.23535496426352442</v>
      </c>
      <c r="J4" s="641"/>
      <c r="K4" s="405"/>
      <c r="L4" s="406"/>
    </row>
    <row r="5" spans="1:14" ht="10.5" customHeight="1" thickBot="1">
      <c r="A5" s="603" t="s">
        <v>94</v>
      </c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5"/>
    </row>
    <row r="6" spans="1:14" ht="14.25" customHeight="1">
      <c r="A6" s="104" t="s">
        <v>3</v>
      </c>
      <c r="B6" s="599" t="s">
        <v>758</v>
      </c>
      <c r="C6" s="398"/>
      <c r="D6" s="398"/>
      <c r="E6" s="398"/>
      <c r="F6" s="398"/>
      <c r="G6" s="398"/>
      <c r="H6" s="398"/>
      <c r="I6" s="398"/>
      <c r="J6" s="398"/>
      <c r="K6" s="600"/>
      <c r="L6" s="102" t="s">
        <v>105</v>
      </c>
    </row>
    <row r="7" spans="1:14" ht="13.5" customHeight="1" thickBot="1">
      <c r="A7" s="105" t="s">
        <v>88</v>
      </c>
      <c r="B7" s="601" t="s">
        <v>757</v>
      </c>
      <c r="C7" s="446"/>
      <c r="D7" s="446"/>
      <c r="E7" s="446"/>
      <c r="F7" s="446"/>
      <c r="G7" s="446"/>
      <c r="H7" s="446"/>
      <c r="I7" s="446"/>
      <c r="J7" s="446"/>
      <c r="K7" s="602"/>
      <c r="L7" s="103">
        <f ca="1">TODAY()</f>
        <v>45036</v>
      </c>
    </row>
    <row r="8" spans="1:14" ht="13.5" customHeight="1" thickBot="1">
      <c r="A8" s="620" t="s">
        <v>256</v>
      </c>
      <c r="B8" s="621"/>
      <c r="C8" s="621"/>
      <c r="D8" s="621"/>
      <c r="E8" s="621"/>
      <c r="F8" s="621"/>
      <c r="G8" s="621"/>
      <c r="H8" s="621"/>
      <c r="I8" s="621"/>
      <c r="J8" s="621"/>
      <c r="K8" s="621"/>
      <c r="L8" s="621"/>
    </row>
    <row r="9" spans="1:14" ht="13.5" thickBot="1">
      <c r="A9" s="611" t="s">
        <v>97</v>
      </c>
      <c r="B9" s="612"/>
      <c r="C9" s="612"/>
      <c r="D9" s="612"/>
      <c r="E9" s="612"/>
      <c r="F9" s="613"/>
      <c r="G9" s="74" t="s">
        <v>92</v>
      </c>
      <c r="H9" s="75" t="s">
        <v>91</v>
      </c>
      <c r="I9" s="74" t="s">
        <v>92</v>
      </c>
      <c r="J9" s="75" t="s">
        <v>93</v>
      </c>
      <c r="K9" s="74" t="s">
        <v>92</v>
      </c>
      <c r="L9" s="75" t="s">
        <v>62</v>
      </c>
    </row>
    <row r="10" spans="1:14" ht="12.75" customHeight="1">
      <c r="A10" s="76" t="str">
        <f>'RESUMO ORÇAMENTO'!A9</f>
        <v>1.0</v>
      </c>
      <c r="B10" s="614" t="str">
        <f>'RESUMO ORÇAMENTO'!B9</f>
        <v>ADMINISTRAÇÃO LOCAL</v>
      </c>
      <c r="C10" s="615"/>
      <c r="D10" s="77">
        <f>E10/E17</f>
        <v>3.9942042969611007E-2</v>
      </c>
      <c r="E10" s="616">
        <f>'RESUMO ORÇAMENTO'!G9</f>
        <v>19885.558273948518</v>
      </c>
      <c r="F10" s="617"/>
      <c r="G10" s="78">
        <f>1/3</f>
        <v>0.33333333333333331</v>
      </c>
      <c r="H10" s="79">
        <f>G10*E10</f>
        <v>6628.5194246495057</v>
      </c>
      <c r="I10" s="78">
        <f>1/3</f>
        <v>0.33333333333333331</v>
      </c>
      <c r="J10" s="79">
        <f>I10*E10</f>
        <v>6628.5194246495057</v>
      </c>
      <c r="K10" s="78">
        <f>1/3</f>
        <v>0.33333333333333331</v>
      </c>
      <c r="L10" s="79">
        <f>K10*E10</f>
        <v>6628.5194246495057</v>
      </c>
    </row>
    <row r="11" spans="1:14" ht="12.75" customHeight="1">
      <c r="A11" s="76" t="str">
        <f>'RESUMO ORÇAMENTO'!A10</f>
        <v>2.0</v>
      </c>
      <c r="B11" s="618" t="str">
        <f>'PLANILHA ORÇAMENTÁRIA COMPL.'!C14</f>
        <v>SERVIÇOS PRELIMINARES</v>
      </c>
      <c r="C11" s="619"/>
      <c r="D11" s="77">
        <f>E11/E17</f>
        <v>3.4369109588536582E-2</v>
      </c>
      <c r="E11" s="616">
        <f>'PLANILHA ORÇAMENTÁRIA COMPL.'!H14</f>
        <v>17111.01588034827</v>
      </c>
      <c r="F11" s="617"/>
      <c r="G11" s="80">
        <v>0.8</v>
      </c>
      <c r="H11" s="81">
        <f t="shared" ref="H11:H12" si="0">G11*E11</f>
        <v>13688.812704278616</v>
      </c>
      <c r="I11" s="80">
        <v>0.2</v>
      </c>
      <c r="J11" s="79">
        <f t="shared" ref="J11:J15" si="1">I11*E11</f>
        <v>3422.2031760696541</v>
      </c>
      <c r="K11" s="80">
        <v>0</v>
      </c>
      <c r="L11" s="79">
        <f t="shared" ref="L11:L15" si="2">K11*E11</f>
        <v>0</v>
      </c>
    </row>
    <row r="12" spans="1:14">
      <c r="A12" s="76" t="str">
        <f>'RESUMO ORÇAMENTO'!A11</f>
        <v>3.0</v>
      </c>
      <c r="B12" s="618" t="str">
        <f>'RESUMO ORÇAMENTO'!B11</f>
        <v xml:space="preserve">ESQUADRIAS </v>
      </c>
      <c r="C12" s="619"/>
      <c r="D12" s="82">
        <f>E12/E17</f>
        <v>5.7590863617867083E-2</v>
      </c>
      <c r="E12" s="616">
        <f>'PLANILHA ORÇAMENTÁRIA COMPL.'!H20</f>
        <v>28672.205760517481</v>
      </c>
      <c r="F12" s="617"/>
      <c r="G12" s="80">
        <v>0</v>
      </c>
      <c r="H12" s="81">
        <f t="shared" si="0"/>
        <v>0</v>
      </c>
      <c r="I12" s="80">
        <v>0</v>
      </c>
      <c r="J12" s="79">
        <f t="shared" si="1"/>
        <v>0</v>
      </c>
      <c r="K12" s="80">
        <v>1</v>
      </c>
      <c r="L12" s="79">
        <f t="shared" si="2"/>
        <v>28672.205760517481</v>
      </c>
    </row>
    <row r="13" spans="1:14">
      <c r="A13" s="76" t="str">
        <f>'RESUMO ORÇAMENTO'!A12</f>
        <v>4.0</v>
      </c>
      <c r="B13" s="618" t="str">
        <f>'RESUMO ORÇAMENTO'!B12</f>
        <v>PISOS</v>
      </c>
      <c r="C13" s="619"/>
      <c r="D13" s="77">
        <f>E13/E17</f>
        <v>0.33926399059422041</v>
      </c>
      <c r="E13" s="616">
        <f>'RESUMO ORÇAMENTO'!G12</f>
        <v>168906.07874881558</v>
      </c>
      <c r="F13" s="617"/>
      <c r="G13" s="80">
        <v>0.2</v>
      </c>
      <c r="H13" s="81">
        <f t="shared" ref="H13:H15" si="3">G13*E13</f>
        <v>33781.21574976312</v>
      </c>
      <c r="I13" s="80">
        <v>0.6</v>
      </c>
      <c r="J13" s="79">
        <f t="shared" si="1"/>
        <v>101343.64724928934</v>
      </c>
      <c r="K13" s="80">
        <v>0.2</v>
      </c>
      <c r="L13" s="79">
        <f t="shared" si="2"/>
        <v>33781.21574976312</v>
      </c>
      <c r="N13" s="264" t="s">
        <v>831</v>
      </c>
    </row>
    <row r="14" spans="1:14">
      <c r="A14" s="76" t="str">
        <f>'RESUMO ORÇAMENTO'!A13</f>
        <v>5.0</v>
      </c>
      <c r="B14" s="618" t="str">
        <f>'RESUMO ORÇAMENTO'!B13</f>
        <v>CERCAMENTO</v>
      </c>
      <c r="C14" s="619"/>
      <c r="D14" s="77">
        <f>E14/E17</f>
        <v>0.1667198417536086</v>
      </c>
      <c r="E14" s="616">
        <f>'RESUMO ORÇAMENTO'!G13</f>
        <v>83003.193680835073</v>
      </c>
      <c r="F14" s="617"/>
      <c r="G14" s="78">
        <v>0.8</v>
      </c>
      <c r="H14" s="81">
        <f t="shared" si="3"/>
        <v>66402.554944668067</v>
      </c>
      <c r="I14" s="78">
        <v>0.2</v>
      </c>
      <c r="J14" s="79">
        <f t="shared" si="1"/>
        <v>16600.638736167017</v>
      </c>
      <c r="K14" s="78">
        <v>0</v>
      </c>
      <c r="L14" s="79">
        <f t="shared" si="2"/>
        <v>0</v>
      </c>
    </row>
    <row r="15" spans="1:14">
      <c r="A15" s="76" t="str">
        <f>'RESUMO ORÇAMENTO'!A14</f>
        <v>6.0</v>
      </c>
      <c r="B15" s="618" t="str">
        <f>'RESUMO ORÇAMENTO'!B14</f>
        <v>PINTURAS  E REVESTIMENTOS</v>
      </c>
      <c r="C15" s="619"/>
      <c r="D15" s="82">
        <f>E15/E17</f>
        <v>0.29973757157988484</v>
      </c>
      <c r="E15" s="616">
        <f>'RESUMO ORÇAMENTO'!G14</f>
        <v>149227.44315002832</v>
      </c>
      <c r="F15" s="617"/>
      <c r="G15" s="80">
        <v>0.1</v>
      </c>
      <c r="H15" s="81">
        <f t="shared" si="3"/>
        <v>14922.744315002834</v>
      </c>
      <c r="I15" s="80">
        <v>0.45</v>
      </c>
      <c r="J15" s="79">
        <f t="shared" si="1"/>
        <v>67152.349417512742</v>
      </c>
      <c r="K15" s="80">
        <v>0.45</v>
      </c>
      <c r="L15" s="79">
        <f t="shared" si="2"/>
        <v>67152.349417512742</v>
      </c>
    </row>
    <row r="16" spans="1:14" ht="13.5" thickBot="1">
      <c r="A16" s="76" t="str">
        <f>'RESUMO ORÇAMENTO'!A15</f>
        <v>7.0</v>
      </c>
      <c r="B16" s="618" t="str">
        <f>'RESUMO ORÇAMENTO'!B15</f>
        <v xml:space="preserve">MANUTENÇÃO SANITÁRIOS </v>
      </c>
      <c r="C16" s="619"/>
      <c r="D16" s="82">
        <f>E16/E17</f>
        <v>6.2376579896271371E-2</v>
      </c>
      <c r="E16" s="616">
        <f>'PLANILHA ORÇAMENTÁRIA COMPL.'!H56</f>
        <v>31054.823995874092</v>
      </c>
      <c r="F16" s="617"/>
      <c r="G16" s="80">
        <v>0.1</v>
      </c>
      <c r="H16" s="81">
        <f t="shared" ref="H16" si="4">G16*E16</f>
        <v>3105.4823995874094</v>
      </c>
      <c r="I16" s="80">
        <v>0.2</v>
      </c>
      <c r="J16" s="79">
        <f t="shared" ref="J16" si="5">I16*E16</f>
        <v>6210.9647991748188</v>
      </c>
      <c r="K16" s="80">
        <v>0.7</v>
      </c>
      <c r="L16" s="79">
        <f t="shared" ref="L16" si="6">K16*E16</f>
        <v>21738.376797111865</v>
      </c>
    </row>
    <row r="17" spans="1:12" ht="13.5" thickBot="1">
      <c r="A17" s="606" t="s">
        <v>96</v>
      </c>
      <c r="B17" s="607"/>
      <c r="C17" s="608"/>
      <c r="D17" s="83">
        <f>SUM(D10:D16)</f>
        <v>0.99999999999999989</v>
      </c>
      <c r="E17" s="609">
        <f>SUM(E10:F16)</f>
        <v>497860.31949036737</v>
      </c>
      <c r="F17" s="610"/>
      <c r="G17" s="84">
        <f>H17/E17</f>
        <v>0.27824938866337956</v>
      </c>
      <c r="H17" s="85">
        <f>SUM(H10:H16)</f>
        <v>138529.32953794955</v>
      </c>
      <c r="I17" s="84">
        <f>J17/E17</f>
        <v>0.40444742213836743</v>
      </c>
      <c r="J17" s="85">
        <f>SUM(J10:J16)</f>
        <v>201358.32280286308</v>
      </c>
      <c r="K17" s="84">
        <f>L17/E17</f>
        <v>0.31730318919825296</v>
      </c>
      <c r="L17" s="85">
        <f>SUM(L10:L16)</f>
        <v>157972.66714955471</v>
      </c>
    </row>
    <row r="18" spans="1:12" ht="13.5" thickBot="1">
      <c r="A18" s="622" t="s">
        <v>95</v>
      </c>
      <c r="B18" s="623"/>
      <c r="C18" s="623"/>
      <c r="D18" s="623"/>
      <c r="E18" s="623"/>
      <c r="F18" s="624"/>
      <c r="G18" s="86">
        <f>H18/E17</f>
        <v>0.27824938866337956</v>
      </c>
      <c r="H18" s="87">
        <f>H17</f>
        <v>138529.32953794955</v>
      </c>
      <c r="I18" s="86">
        <f>J18/E17</f>
        <v>0.68269681080174693</v>
      </c>
      <c r="J18" s="87">
        <f>J17+H18</f>
        <v>339887.65234081261</v>
      </c>
      <c r="K18" s="86">
        <f>L18/E17</f>
        <v>0.99999999999999989</v>
      </c>
      <c r="L18" s="87">
        <f>L17+J18</f>
        <v>497860.31949036731</v>
      </c>
    </row>
    <row r="19" spans="1:12" ht="12.75" customHeight="1">
      <c r="A19" s="88"/>
      <c r="B19" s="89"/>
      <c r="C19" s="90"/>
      <c r="D19" s="91"/>
      <c r="E19" s="92"/>
      <c r="F19" s="93"/>
      <c r="G19" s="93"/>
      <c r="H19" s="93"/>
      <c r="I19" s="10"/>
    </row>
    <row r="20" spans="1:12">
      <c r="A20" s="88"/>
      <c r="B20" s="89"/>
      <c r="C20" s="90"/>
      <c r="D20" s="91"/>
      <c r="E20" s="92"/>
      <c r="F20" s="93"/>
      <c r="G20" s="93"/>
      <c r="H20" s="93"/>
      <c r="I20" s="10"/>
    </row>
    <row r="21" spans="1:12" ht="12.75" customHeight="1">
      <c r="A21" s="94"/>
      <c r="B21" s="94"/>
      <c r="C21" s="94"/>
      <c r="H21" s="94"/>
      <c r="I21" s="10"/>
    </row>
    <row r="22" spans="1:12" ht="12.75" customHeight="1">
      <c r="A22" s="88"/>
      <c r="B22" s="89"/>
      <c r="C22" s="90"/>
      <c r="H22" s="93"/>
      <c r="I22" s="10"/>
    </row>
    <row r="23" spans="1:12" ht="13.5" customHeight="1">
      <c r="A23" s="88"/>
      <c r="B23" s="89"/>
      <c r="C23" s="90"/>
      <c r="D23" s="21"/>
      <c r="E23" s="21"/>
      <c r="F23" s="21"/>
      <c r="G23" s="21"/>
      <c r="H23" s="93"/>
      <c r="I23" s="10"/>
    </row>
    <row r="24" spans="1:12" ht="12.75" customHeight="1">
      <c r="A24" s="95"/>
      <c r="B24" s="96"/>
      <c r="C24" s="97"/>
      <c r="D24" s="44"/>
      <c r="E24" s="44"/>
      <c r="F24" s="44"/>
      <c r="G24" s="44"/>
      <c r="H24" s="98"/>
      <c r="I24" s="10"/>
      <c r="J24" s="99"/>
      <c r="K24" s="99"/>
    </row>
    <row r="25" spans="1:12">
      <c r="A25" s="88"/>
      <c r="B25" s="89"/>
      <c r="C25" s="90"/>
      <c r="D25" s="45"/>
      <c r="E25" s="45"/>
      <c r="F25" s="45"/>
      <c r="G25" s="45"/>
      <c r="H25" s="93"/>
      <c r="I25" s="10"/>
    </row>
    <row r="26" spans="1:12" ht="6.75" customHeight="1">
      <c r="A26" s="100"/>
      <c r="B26" s="100"/>
      <c r="C26" s="100"/>
      <c r="D26" s="100"/>
      <c r="E26" s="100"/>
      <c r="F26" s="100"/>
      <c r="G26" s="100"/>
      <c r="H26" s="100"/>
      <c r="I26" s="10"/>
    </row>
    <row r="27" spans="1:12">
      <c r="A27" s="40"/>
      <c r="B27" s="40"/>
      <c r="C27" s="40"/>
      <c r="D27" s="40"/>
      <c r="E27" s="40"/>
      <c r="F27" s="40"/>
      <c r="G27" s="40"/>
      <c r="H27" s="40"/>
    </row>
    <row r="28" spans="1:12">
      <c r="D28" s="101"/>
      <c r="E28" s="101"/>
      <c r="F28" s="101"/>
      <c r="G28" s="18"/>
      <c r="H28" s="18"/>
      <c r="J28" s="1"/>
      <c r="L28" s="1"/>
    </row>
    <row r="32" spans="1:12">
      <c r="H32" s="21"/>
    </row>
    <row r="33" spans="8:8">
      <c r="H33" s="44"/>
    </row>
    <row r="34" spans="8:8">
      <c r="H34" s="45"/>
    </row>
  </sheetData>
  <mergeCells count="29">
    <mergeCell ref="A1:L1"/>
    <mergeCell ref="C2:G4"/>
    <mergeCell ref="A2:B4"/>
    <mergeCell ref="H2:J2"/>
    <mergeCell ref="K2:L4"/>
    <mergeCell ref="H3:J3"/>
    <mergeCell ref="I4:J4"/>
    <mergeCell ref="A18:F18"/>
    <mergeCell ref="B11:C11"/>
    <mergeCell ref="E11:F11"/>
    <mergeCell ref="B12:C12"/>
    <mergeCell ref="E12:F12"/>
    <mergeCell ref="B13:C13"/>
    <mergeCell ref="E13:F13"/>
    <mergeCell ref="B14:C14"/>
    <mergeCell ref="E14:F14"/>
    <mergeCell ref="B6:K6"/>
    <mergeCell ref="B7:K7"/>
    <mergeCell ref="A5:L5"/>
    <mergeCell ref="A17:C17"/>
    <mergeCell ref="E17:F17"/>
    <mergeCell ref="A9:F9"/>
    <mergeCell ref="B10:C10"/>
    <mergeCell ref="E10:F10"/>
    <mergeCell ref="B15:C15"/>
    <mergeCell ref="E15:F15"/>
    <mergeCell ref="A8:L8"/>
    <mergeCell ref="B16:C16"/>
    <mergeCell ref="E16:F16"/>
  </mergeCells>
  <phoneticPr fontId="25" type="noConversion"/>
  <pageMargins left="0.25" right="0.25" top="0.75" bottom="0.75" header="0.3" footer="0.3"/>
  <pageSetup paperSize="9" scale="9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13C13-4FAE-4EF1-B4F0-C1BDF958BBC3}">
  <dimension ref="A1:N373"/>
  <sheetViews>
    <sheetView topLeftCell="A137" workbookViewId="0">
      <selection activeCell="G7" sqref="G7"/>
    </sheetView>
  </sheetViews>
  <sheetFormatPr defaultRowHeight="12.75"/>
  <cols>
    <col min="1" max="1" width="4.1640625" style="108" customWidth="1"/>
    <col min="2" max="2" width="11.33203125" style="135" customWidth="1"/>
    <col min="3" max="3" width="14.33203125" style="135" customWidth="1"/>
    <col min="4" max="4" width="14" style="135" customWidth="1"/>
    <col min="5" max="5" width="88.33203125" style="162" customWidth="1"/>
    <col min="6" max="6" width="8.83203125" style="135" customWidth="1"/>
    <col min="7" max="7" width="15.1640625" style="114" customWidth="1"/>
    <col min="8" max="9" width="18.83203125" style="114" customWidth="1"/>
    <col min="10" max="10" width="18.83203125" style="215" customWidth="1"/>
    <col min="11" max="16384" width="9.33203125" style="108"/>
  </cols>
  <sheetData>
    <row r="1" spans="1:10" ht="12.75" customHeight="1">
      <c r="A1" s="107"/>
      <c r="B1" s="642" t="s">
        <v>259</v>
      </c>
      <c r="C1" s="643"/>
      <c r="D1" s="643"/>
      <c r="E1" s="643"/>
      <c r="F1" s="643"/>
      <c r="G1" s="643"/>
      <c r="H1" s="643"/>
      <c r="I1" s="643"/>
      <c r="J1" s="644"/>
    </row>
    <row r="2" spans="1:10" ht="12.75" customHeight="1">
      <c r="A2" s="109"/>
      <c r="B2" s="645"/>
      <c r="C2" s="646"/>
      <c r="D2" s="646"/>
      <c r="E2" s="646"/>
      <c r="F2" s="646"/>
      <c r="G2" s="646"/>
      <c r="H2" s="646"/>
      <c r="I2" s="646"/>
      <c r="J2" s="647"/>
    </row>
    <row r="3" spans="1:10" ht="13.5" customHeight="1" thickBot="1">
      <c r="A3" s="109"/>
      <c r="B3" s="648"/>
      <c r="C3" s="649"/>
      <c r="D3" s="649"/>
      <c r="E3" s="649"/>
      <c r="F3" s="649"/>
      <c r="G3" s="649"/>
      <c r="H3" s="649"/>
      <c r="I3" s="649"/>
      <c r="J3" s="650"/>
    </row>
    <row r="4" spans="1:10" ht="19.5" customHeight="1">
      <c r="A4" s="110"/>
      <c r="B4" s="111"/>
      <c r="C4" s="111"/>
      <c r="D4" s="111"/>
      <c r="E4" s="111"/>
      <c r="F4" s="111"/>
      <c r="G4" s="111"/>
      <c r="H4" s="111"/>
      <c r="I4" s="111"/>
      <c r="J4" s="111"/>
    </row>
    <row r="5" spans="1:10" ht="20.100000000000001" customHeight="1">
      <c r="A5" s="112"/>
      <c r="B5" s="113" t="s">
        <v>260</v>
      </c>
      <c r="C5" s="112"/>
      <c r="D5" s="112"/>
      <c r="E5" s="112"/>
      <c r="F5" s="112"/>
      <c r="G5" s="112"/>
      <c r="H5" s="112"/>
      <c r="I5" s="112"/>
      <c r="J5" s="112"/>
    </row>
    <row r="6" spans="1:10" ht="20.100000000000001" customHeight="1">
      <c r="A6" s="112"/>
      <c r="B6" s="113" t="s">
        <v>261</v>
      </c>
      <c r="C6" s="112"/>
      <c r="D6" s="112"/>
      <c r="E6" s="112"/>
      <c r="F6" s="112"/>
      <c r="I6" s="112"/>
      <c r="J6" s="112"/>
    </row>
    <row r="7" spans="1:10" ht="20.100000000000001" customHeight="1">
      <c r="A7" s="112"/>
      <c r="B7" s="113" t="s">
        <v>262</v>
      </c>
      <c r="C7" s="112"/>
      <c r="D7" s="112"/>
      <c r="E7" s="112"/>
      <c r="F7" s="112"/>
      <c r="G7" s="112"/>
      <c r="H7" s="112"/>
      <c r="I7" s="115" t="s">
        <v>263</v>
      </c>
      <c r="J7" s="116">
        <v>0.3125</v>
      </c>
    </row>
    <row r="8" spans="1:10" ht="20.100000000000001" customHeight="1">
      <c r="A8" s="112"/>
      <c r="B8" s="113" t="s">
        <v>106</v>
      </c>
      <c r="C8" s="112"/>
      <c r="D8" s="112"/>
      <c r="E8" s="112"/>
      <c r="F8" s="112"/>
      <c r="G8" s="112"/>
      <c r="H8" s="112"/>
      <c r="I8" s="112"/>
      <c r="J8" s="112"/>
    </row>
    <row r="9" spans="1:10" ht="20.100000000000001" customHeight="1">
      <c r="A9" s="112"/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20.100000000000001" customHeight="1">
      <c r="A10" s="112"/>
      <c r="B10" s="117"/>
      <c r="C10" s="117"/>
      <c r="D10" s="117"/>
      <c r="E10" s="118" t="s">
        <v>264</v>
      </c>
      <c r="F10" s="119" t="s">
        <v>107</v>
      </c>
      <c r="G10" s="120">
        <v>1</v>
      </c>
      <c r="H10" s="121"/>
      <c r="I10" s="122"/>
      <c r="J10" s="121"/>
    </row>
    <row r="11" spans="1:10" ht="20.100000000000001" customHeight="1" thickBot="1">
      <c r="A11" s="112"/>
      <c r="B11" s="123"/>
      <c r="C11" s="123"/>
      <c r="D11" s="123"/>
      <c r="E11" s="124"/>
      <c r="F11" s="125"/>
      <c r="G11" s="126"/>
      <c r="H11" s="127"/>
      <c r="I11" s="128"/>
      <c r="J11" s="127"/>
    </row>
    <row r="12" spans="1:10" ht="44.25" customHeight="1" thickBot="1">
      <c r="A12" s="112"/>
      <c r="B12" s="129" t="s">
        <v>108</v>
      </c>
      <c r="C12" s="130" t="s">
        <v>109</v>
      </c>
      <c r="D12" s="130" t="s">
        <v>110</v>
      </c>
      <c r="E12" s="130" t="s">
        <v>111</v>
      </c>
      <c r="F12" s="130" t="s">
        <v>265</v>
      </c>
      <c r="G12" s="131" t="s">
        <v>112</v>
      </c>
      <c r="H12" s="132" t="s">
        <v>266</v>
      </c>
      <c r="I12" s="132" t="s">
        <v>267</v>
      </c>
      <c r="J12" s="133" t="s">
        <v>113</v>
      </c>
    </row>
    <row r="13" spans="1:10" ht="20.100000000000001" customHeight="1">
      <c r="A13" s="112"/>
      <c r="B13" s="108"/>
      <c r="C13" s="108"/>
      <c r="D13" s="108"/>
      <c r="E13" s="134"/>
      <c r="G13" s="136"/>
      <c r="H13" s="137"/>
      <c r="I13" s="137"/>
      <c r="J13" s="108"/>
    </row>
    <row r="14" spans="1:10" ht="19.5" customHeight="1">
      <c r="A14" s="112"/>
      <c r="B14" s="138" t="s">
        <v>268</v>
      </c>
      <c r="C14" s="139"/>
      <c r="D14" s="139"/>
      <c r="E14" s="140" t="s">
        <v>114</v>
      </c>
      <c r="F14" s="140"/>
      <c r="G14" s="141"/>
      <c r="H14" s="141"/>
      <c r="I14" s="141"/>
      <c r="J14" s="141"/>
    </row>
    <row r="15" spans="1:10" ht="19.5" customHeight="1">
      <c r="A15" s="112"/>
      <c r="B15" s="142" t="s">
        <v>90</v>
      </c>
      <c r="C15" s="142" t="s">
        <v>269</v>
      </c>
      <c r="D15" s="143" t="s">
        <v>115</v>
      </c>
      <c r="E15" s="144" t="s">
        <v>270</v>
      </c>
      <c r="F15" s="142" t="s">
        <v>61</v>
      </c>
      <c r="G15" s="145">
        <v>10</v>
      </c>
      <c r="H15" s="146"/>
      <c r="I15" s="147"/>
      <c r="J15" s="147"/>
    </row>
    <row r="16" spans="1:10" ht="19.5" customHeight="1">
      <c r="B16" s="142" t="s">
        <v>116</v>
      </c>
      <c r="C16" s="142" t="s">
        <v>271</v>
      </c>
      <c r="D16" s="143" t="s">
        <v>115</v>
      </c>
      <c r="E16" s="148" t="s">
        <v>272</v>
      </c>
      <c r="F16" s="149" t="s">
        <v>61</v>
      </c>
      <c r="G16" s="145">
        <v>176</v>
      </c>
      <c r="H16" s="146"/>
      <c r="I16" s="147"/>
      <c r="J16" s="147"/>
    </row>
    <row r="17" spans="2:10" ht="30" customHeight="1">
      <c r="B17" s="142" t="s">
        <v>119</v>
      </c>
      <c r="C17" s="150" t="s">
        <v>273</v>
      </c>
      <c r="D17" s="151" t="s">
        <v>117</v>
      </c>
      <c r="E17" s="152" t="s">
        <v>274</v>
      </c>
      <c r="F17" s="143" t="s">
        <v>107</v>
      </c>
      <c r="G17" s="145">
        <v>1</v>
      </c>
      <c r="H17" s="146"/>
      <c r="I17" s="147"/>
      <c r="J17" s="147"/>
    </row>
    <row r="18" spans="2:10" ht="19.5" customHeight="1">
      <c r="B18" s="142" t="s">
        <v>120</v>
      </c>
      <c r="C18" s="142">
        <v>93214</v>
      </c>
      <c r="D18" s="143" t="s">
        <v>115</v>
      </c>
      <c r="E18" s="153" t="s">
        <v>118</v>
      </c>
      <c r="F18" s="143" t="s">
        <v>107</v>
      </c>
      <c r="G18" s="145">
        <v>1</v>
      </c>
      <c r="H18" s="146"/>
      <c r="I18" s="147"/>
      <c r="J18" s="147"/>
    </row>
    <row r="19" spans="2:10" ht="19.5" customHeight="1">
      <c r="B19" s="142" t="s">
        <v>122</v>
      </c>
      <c r="C19" s="142">
        <v>73658</v>
      </c>
      <c r="D19" s="143" t="s">
        <v>115</v>
      </c>
      <c r="E19" s="24" t="s">
        <v>121</v>
      </c>
      <c r="F19" s="25" t="s">
        <v>107</v>
      </c>
      <c r="G19" s="145">
        <v>1</v>
      </c>
      <c r="H19" s="146"/>
      <c r="I19" s="147"/>
      <c r="J19" s="147"/>
    </row>
    <row r="20" spans="2:10" ht="20.100000000000001" customHeight="1">
      <c r="B20" s="142" t="s">
        <v>123</v>
      </c>
      <c r="C20" s="142">
        <v>93212</v>
      </c>
      <c r="D20" s="143" t="s">
        <v>115</v>
      </c>
      <c r="E20" s="144" t="s">
        <v>275</v>
      </c>
      <c r="F20" s="154" t="s">
        <v>107</v>
      </c>
      <c r="G20" s="145">
        <v>2.52</v>
      </c>
      <c r="H20" s="146"/>
      <c r="I20" s="147"/>
      <c r="J20" s="147"/>
    </row>
    <row r="21" spans="2:10" ht="19.5" customHeight="1">
      <c r="B21" s="142" t="s">
        <v>276</v>
      </c>
      <c r="C21" s="142">
        <v>93207</v>
      </c>
      <c r="D21" s="143" t="s">
        <v>115</v>
      </c>
      <c r="E21" s="155" t="s">
        <v>277</v>
      </c>
      <c r="F21" s="149" t="s">
        <v>61</v>
      </c>
      <c r="G21" s="145">
        <v>20</v>
      </c>
      <c r="H21" s="146"/>
      <c r="I21" s="147"/>
      <c r="J21" s="147"/>
    </row>
    <row r="22" spans="2:10" ht="19.5" customHeight="1">
      <c r="B22" s="142" t="s">
        <v>278</v>
      </c>
      <c r="C22" s="142">
        <v>93584</v>
      </c>
      <c r="D22" s="143" t="s">
        <v>115</v>
      </c>
      <c r="E22" s="155" t="s">
        <v>279</v>
      </c>
      <c r="F22" s="149" t="s">
        <v>61</v>
      </c>
      <c r="G22" s="145">
        <v>20</v>
      </c>
      <c r="H22" s="146"/>
      <c r="I22" s="147"/>
      <c r="J22" s="147"/>
    </row>
    <row r="23" spans="2:10" ht="19.5" customHeight="1">
      <c r="B23" s="142" t="s">
        <v>280</v>
      </c>
      <c r="C23" s="156" t="s">
        <v>281</v>
      </c>
      <c r="D23" s="143" t="s">
        <v>117</v>
      </c>
      <c r="E23" s="24" t="s">
        <v>124</v>
      </c>
      <c r="F23" s="149" t="s">
        <v>61</v>
      </c>
      <c r="G23" s="145">
        <v>1129.6400000000001</v>
      </c>
      <c r="H23" s="146"/>
      <c r="I23" s="147"/>
      <c r="J23" s="147"/>
    </row>
    <row r="24" spans="2:10" ht="19.5" customHeight="1">
      <c r="B24" s="142" t="s">
        <v>282</v>
      </c>
      <c r="C24" s="142" t="s">
        <v>283</v>
      </c>
      <c r="D24" s="143" t="s">
        <v>115</v>
      </c>
      <c r="E24" s="148" t="s">
        <v>284</v>
      </c>
      <c r="F24" s="143" t="s">
        <v>61</v>
      </c>
      <c r="G24" s="145">
        <v>4000</v>
      </c>
      <c r="H24" s="146"/>
      <c r="I24" s="147"/>
      <c r="J24" s="147"/>
    </row>
    <row r="25" spans="2:10" ht="19.5" customHeight="1">
      <c r="B25" s="157"/>
      <c r="C25" s="158"/>
      <c r="D25" s="158"/>
      <c r="E25" s="158"/>
      <c r="F25" s="158"/>
      <c r="G25" s="158"/>
      <c r="H25" s="159" t="s">
        <v>285</v>
      </c>
      <c r="I25" s="160"/>
      <c r="J25" s="161"/>
    </row>
    <row r="26" spans="2:10" ht="19.5" customHeight="1">
      <c r="B26" s="162"/>
      <c r="C26" s="162"/>
      <c r="D26" s="162"/>
      <c r="G26" s="163"/>
      <c r="H26" s="164"/>
      <c r="I26" s="164"/>
      <c r="J26" s="164"/>
    </row>
    <row r="27" spans="2:10" ht="19.5" customHeight="1">
      <c r="B27" s="138" t="s">
        <v>286</v>
      </c>
      <c r="C27" s="139"/>
      <c r="D27" s="139"/>
      <c r="E27" s="140" t="s">
        <v>287</v>
      </c>
      <c r="F27" s="140"/>
      <c r="G27" s="141"/>
      <c r="H27" s="141"/>
      <c r="I27" s="141"/>
      <c r="J27" s="141"/>
    </row>
    <row r="28" spans="2:10" ht="20.100000000000001" customHeight="1">
      <c r="B28" s="142" t="s">
        <v>66</v>
      </c>
      <c r="C28" s="165">
        <v>94319</v>
      </c>
      <c r="D28" s="143" t="s">
        <v>115</v>
      </c>
      <c r="E28" s="152" t="s">
        <v>125</v>
      </c>
      <c r="F28" s="165" t="s">
        <v>63</v>
      </c>
      <c r="G28" s="145">
        <v>168.5</v>
      </c>
      <c r="H28" s="146"/>
      <c r="I28" s="147"/>
      <c r="J28" s="147"/>
    </row>
    <row r="29" spans="2:10" ht="19.5" customHeight="1">
      <c r="B29" s="142" t="s">
        <v>67</v>
      </c>
      <c r="C29" s="166">
        <v>93358</v>
      </c>
      <c r="D29" s="143" t="s">
        <v>115</v>
      </c>
      <c r="E29" s="152" t="s">
        <v>288</v>
      </c>
      <c r="F29" s="165" t="s">
        <v>63</v>
      </c>
      <c r="G29" s="145">
        <v>94.33</v>
      </c>
      <c r="H29" s="146"/>
      <c r="I29" s="147"/>
      <c r="J29" s="147"/>
    </row>
    <row r="30" spans="2:10" ht="19.5" customHeight="1">
      <c r="B30" s="142" t="s">
        <v>68</v>
      </c>
      <c r="C30" s="166">
        <v>94098</v>
      </c>
      <c r="D30" s="143" t="s">
        <v>115</v>
      </c>
      <c r="E30" s="152" t="s">
        <v>126</v>
      </c>
      <c r="F30" s="165" t="s">
        <v>61</v>
      </c>
      <c r="G30" s="145">
        <v>184.58</v>
      </c>
      <c r="H30" s="146"/>
      <c r="I30" s="147"/>
      <c r="J30" s="147"/>
    </row>
    <row r="31" spans="2:10" ht="19.5" customHeight="1">
      <c r="B31" s="142" t="s">
        <v>69</v>
      </c>
      <c r="C31" s="165">
        <v>93382</v>
      </c>
      <c r="D31" s="143" t="s">
        <v>115</v>
      </c>
      <c r="E31" s="152" t="s">
        <v>289</v>
      </c>
      <c r="F31" s="165" t="s">
        <v>63</v>
      </c>
      <c r="G31" s="145">
        <v>55.58</v>
      </c>
      <c r="H31" s="146"/>
      <c r="I31" s="147"/>
      <c r="J31" s="147"/>
    </row>
    <row r="32" spans="2:10" ht="19.5" customHeight="1">
      <c r="B32" s="157"/>
      <c r="C32" s="158"/>
      <c r="D32" s="158"/>
      <c r="E32" s="158"/>
      <c r="F32" s="158"/>
      <c r="G32" s="158"/>
      <c r="H32" s="159" t="s">
        <v>285</v>
      </c>
      <c r="I32" s="160"/>
      <c r="J32" s="161"/>
    </row>
    <row r="33" spans="2:10" ht="19.5" customHeight="1">
      <c r="B33" s="162"/>
      <c r="C33" s="162"/>
      <c r="D33" s="162"/>
      <c r="G33" s="163"/>
      <c r="H33" s="164"/>
      <c r="I33" s="164"/>
      <c r="J33" s="164"/>
    </row>
    <row r="34" spans="2:10" ht="19.5" customHeight="1">
      <c r="B34" s="138" t="s">
        <v>290</v>
      </c>
      <c r="C34" s="139"/>
      <c r="D34" s="139"/>
      <c r="E34" s="140" t="s">
        <v>291</v>
      </c>
      <c r="F34" s="140"/>
      <c r="G34" s="141"/>
      <c r="H34" s="141"/>
      <c r="I34" s="141"/>
      <c r="J34" s="141"/>
    </row>
    <row r="35" spans="2:10" ht="19.5" customHeight="1">
      <c r="B35" s="119" t="s">
        <v>71</v>
      </c>
      <c r="C35" s="119"/>
      <c r="D35" s="119"/>
      <c r="E35" s="167" t="s">
        <v>127</v>
      </c>
      <c r="F35" s="153"/>
      <c r="G35" s="145"/>
      <c r="H35" s="146"/>
      <c r="I35" s="147"/>
      <c r="J35" s="147"/>
    </row>
    <row r="36" spans="2:10" ht="19.5" customHeight="1">
      <c r="B36" s="142" t="s">
        <v>128</v>
      </c>
      <c r="C36" s="142">
        <v>98228</v>
      </c>
      <c r="D36" s="143" t="s">
        <v>115</v>
      </c>
      <c r="E36" s="148" t="s">
        <v>292</v>
      </c>
      <c r="F36" s="165" t="s">
        <v>64</v>
      </c>
      <c r="G36" s="145">
        <v>441</v>
      </c>
      <c r="H36" s="146"/>
      <c r="I36" s="147"/>
      <c r="J36" s="147"/>
    </row>
    <row r="37" spans="2:10" ht="19.5" customHeight="1">
      <c r="B37" s="142" t="s">
        <v>129</v>
      </c>
      <c r="C37" s="142">
        <v>96619</v>
      </c>
      <c r="D37" s="143" t="s">
        <v>115</v>
      </c>
      <c r="E37" s="152" t="s">
        <v>293</v>
      </c>
      <c r="F37" s="143" t="s">
        <v>61</v>
      </c>
      <c r="G37" s="145">
        <v>61.88</v>
      </c>
      <c r="H37" s="146"/>
      <c r="I37" s="147"/>
      <c r="J37" s="147"/>
    </row>
    <row r="38" spans="2:10" ht="19.5" customHeight="1">
      <c r="B38" s="142" t="s">
        <v>130</v>
      </c>
      <c r="C38" s="142">
        <v>96535</v>
      </c>
      <c r="D38" s="143" t="s">
        <v>115</v>
      </c>
      <c r="E38" s="152" t="s">
        <v>294</v>
      </c>
      <c r="F38" s="143" t="s">
        <v>61</v>
      </c>
      <c r="G38" s="145">
        <v>165.15</v>
      </c>
      <c r="H38" s="146"/>
      <c r="I38" s="147"/>
      <c r="J38" s="147"/>
    </row>
    <row r="39" spans="2:10" ht="19.5" customHeight="1">
      <c r="B39" s="142" t="s">
        <v>295</v>
      </c>
      <c r="C39" s="142">
        <v>92916</v>
      </c>
      <c r="D39" s="143" t="s">
        <v>115</v>
      </c>
      <c r="E39" s="152" t="s">
        <v>296</v>
      </c>
      <c r="F39" s="143" t="s">
        <v>131</v>
      </c>
      <c r="G39" s="145">
        <v>6.55</v>
      </c>
      <c r="H39" s="146"/>
      <c r="I39" s="147"/>
      <c r="J39" s="147"/>
    </row>
    <row r="40" spans="2:10" ht="19.5" customHeight="1">
      <c r="B40" s="142" t="s">
        <v>132</v>
      </c>
      <c r="C40" s="143">
        <v>92917</v>
      </c>
      <c r="D40" s="143" t="s">
        <v>115</v>
      </c>
      <c r="E40" s="152" t="s">
        <v>297</v>
      </c>
      <c r="F40" s="143" t="s">
        <v>131</v>
      </c>
      <c r="G40" s="145">
        <v>32.450000000000003</v>
      </c>
      <c r="H40" s="146"/>
      <c r="I40" s="147"/>
      <c r="J40" s="147"/>
    </row>
    <row r="41" spans="2:10" ht="19.5" customHeight="1">
      <c r="B41" s="142" t="s">
        <v>298</v>
      </c>
      <c r="C41" s="143">
        <v>92919</v>
      </c>
      <c r="D41" s="143" t="s">
        <v>115</v>
      </c>
      <c r="E41" s="152" t="s">
        <v>299</v>
      </c>
      <c r="F41" s="143" t="s">
        <v>131</v>
      </c>
      <c r="G41" s="145">
        <v>312.36</v>
      </c>
      <c r="H41" s="146"/>
      <c r="I41" s="147"/>
      <c r="J41" s="147"/>
    </row>
    <row r="42" spans="2:10" ht="19.5" customHeight="1">
      <c r="B42" s="142" t="s">
        <v>300</v>
      </c>
      <c r="C42" s="142">
        <v>92921</v>
      </c>
      <c r="D42" s="143" t="s">
        <v>115</v>
      </c>
      <c r="E42" s="152" t="s">
        <v>301</v>
      </c>
      <c r="F42" s="143" t="s">
        <v>131</v>
      </c>
      <c r="G42" s="145">
        <v>32.64</v>
      </c>
      <c r="H42" s="146"/>
      <c r="I42" s="147"/>
      <c r="J42" s="147"/>
    </row>
    <row r="43" spans="2:10" ht="19.5" customHeight="1">
      <c r="B43" s="142" t="s">
        <v>302</v>
      </c>
      <c r="C43" s="142">
        <v>92915</v>
      </c>
      <c r="D43" s="143" t="s">
        <v>115</v>
      </c>
      <c r="E43" s="152" t="s">
        <v>303</v>
      </c>
      <c r="F43" s="143" t="s">
        <v>131</v>
      </c>
      <c r="G43" s="145">
        <v>307.55</v>
      </c>
      <c r="H43" s="146"/>
      <c r="I43" s="147"/>
      <c r="J43" s="147"/>
    </row>
    <row r="44" spans="2:10" ht="19.5" customHeight="1">
      <c r="B44" s="142" t="s">
        <v>304</v>
      </c>
      <c r="C44" s="143">
        <v>96558</v>
      </c>
      <c r="D44" s="143" t="s">
        <v>115</v>
      </c>
      <c r="E44" s="152" t="s">
        <v>305</v>
      </c>
      <c r="F44" s="143" t="s">
        <v>63</v>
      </c>
      <c r="G44" s="145">
        <v>16.12</v>
      </c>
      <c r="H44" s="146"/>
      <c r="I44" s="147"/>
      <c r="J44" s="147"/>
    </row>
    <row r="45" spans="2:10" ht="19.5" customHeight="1">
      <c r="B45" s="119" t="s">
        <v>101</v>
      </c>
      <c r="C45" s="119"/>
      <c r="D45" s="119"/>
      <c r="E45" s="167" t="s">
        <v>133</v>
      </c>
      <c r="F45" s="153"/>
      <c r="G45" s="145"/>
      <c r="H45" s="146"/>
      <c r="I45" s="147"/>
      <c r="J45" s="147"/>
    </row>
    <row r="46" spans="2:10" ht="19.5" customHeight="1">
      <c r="B46" s="142" t="s">
        <v>134</v>
      </c>
      <c r="C46" s="142">
        <v>96536</v>
      </c>
      <c r="D46" s="143" t="s">
        <v>115</v>
      </c>
      <c r="E46" s="152" t="s">
        <v>294</v>
      </c>
      <c r="F46" s="143" t="s">
        <v>61</v>
      </c>
      <c r="G46" s="145">
        <v>463.48</v>
      </c>
      <c r="H46" s="146"/>
      <c r="I46" s="147"/>
      <c r="J46" s="147"/>
    </row>
    <row r="47" spans="2:10" ht="19.5" customHeight="1">
      <c r="B47" s="142" t="s">
        <v>135</v>
      </c>
      <c r="C47" s="142">
        <v>92916</v>
      </c>
      <c r="D47" s="143" t="s">
        <v>115</v>
      </c>
      <c r="E47" s="152" t="s">
        <v>296</v>
      </c>
      <c r="F47" s="143" t="s">
        <v>131</v>
      </c>
      <c r="G47" s="145">
        <v>0.73</v>
      </c>
      <c r="H47" s="146"/>
      <c r="I47" s="147"/>
      <c r="J47" s="147"/>
    </row>
    <row r="48" spans="2:10" ht="19.5" customHeight="1">
      <c r="B48" s="142" t="s">
        <v>136</v>
      </c>
      <c r="C48" s="143">
        <v>92917</v>
      </c>
      <c r="D48" s="143" t="s">
        <v>115</v>
      </c>
      <c r="E48" s="152" t="s">
        <v>297</v>
      </c>
      <c r="F48" s="143" t="s">
        <v>131</v>
      </c>
      <c r="G48" s="145">
        <v>829.82</v>
      </c>
      <c r="H48" s="146"/>
      <c r="I48" s="147"/>
      <c r="J48" s="147"/>
    </row>
    <row r="49" spans="2:10" ht="19.5" customHeight="1">
      <c r="B49" s="142" t="s">
        <v>306</v>
      </c>
      <c r="C49" s="143">
        <v>92919</v>
      </c>
      <c r="D49" s="143" t="s">
        <v>115</v>
      </c>
      <c r="E49" s="152" t="s">
        <v>299</v>
      </c>
      <c r="F49" s="143" t="s">
        <v>131</v>
      </c>
      <c r="G49" s="145">
        <v>100.82</v>
      </c>
      <c r="H49" s="146"/>
      <c r="I49" s="147"/>
      <c r="J49" s="147"/>
    </row>
    <row r="50" spans="2:10" ht="19.5" customHeight="1">
      <c r="B50" s="142" t="s">
        <v>137</v>
      </c>
      <c r="C50" s="142">
        <v>92915</v>
      </c>
      <c r="D50" s="143" t="s">
        <v>115</v>
      </c>
      <c r="E50" s="152" t="s">
        <v>303</v>
      </c>
      <c r="F50" s="143" t="s">
        <v>131</v>
      </c>
      <c r="G50" s="145">
        <v>395</v>
      </c>
      <c r="H50" s="146"/>
      <c r="I50" s="147"/>
      <c r="J50" s="147"/>
    </row>
    <row r="51" spans="2:10" ht="19.5" customHeight="1">
      <c r="B51" s="142" t="s">
        <v>307</v>
      </c>
      <c r="C51" s="143">
        <v>96557</v>
      </c>
      <c r="D51" s="143" t="s">
        <v>115</v>
      </c>
      <c r="E51" s="152" t="s">
        <v>305</v>
      </c>
      <c r="F51" s="143" t="s">
        <v>63</v>
      </c>
      <c r="G51" s="145">
        <v>26.87</v>
      </c>
      <c r="H51" s="146"/>
      <c r="I51" s="147"/>
      <c r="J51" s="147"/>
    </row>
    <row r="52" spans="2:10" ht="19.5" customHeight="1">
      <c r="B52" s="119" t="s">
        <v>102</v>
      </c>
      <c r="C52" s="119"/>
      <c r="D52" s="119"/>
      <c r="E52" s="167" t="s">
        <v>308</v>
      </c>
      <c r="F52" s="153"/>
      <c r="G52" s="145"/>
      <c r="H52" s="146"/>
      <c r="I52" s="147"/>
      <c r="J52" s="147"/>
    </row>
    <row r="53" spans="2:10" ht="19.5" customHeight="1">
      <c r="B53" s="142" t="s">
        <v>309</v>
      </c>
      <c r="C53" s="143">
        <v>96535</v>
      </c>
      <c r="D53" s="143" t="s">
        <v>115</v>
      </c>
      <c r="E53" s="152" t="s">
        <v>294</v>
      </c>
      <c r="F53" s="143" t="s">
        <v>61</v>
      </c>
      <c r="G53" s="145">
        <v>5.6</v>
      </c>
      <c r="H53" s="146"/>
      <c r="I53" s="147"/>
      <c r="J53" s="147"/>
    </row>
    <row r="54" spans="2:10" ht="19.5" customHeight="1">
      <c r="B54" s="142" t="s">
        <v>310</v>
      </c>
      <c r="C54" s="143">
        <v>92919</v>
      </c>
      <c r="D54" s="143" t="s">
        <v>115</v>
      </c>
      <c r="E54" s="152" t="s">
        <v>299</v>
      </c>
      <c r="F54" s="143" t="s">
        <v>131</v>
      </c>
      <c r="G54" s="145">
        <v>325</v>
      </c>
      <c r="H54" s="146"/>
      <c r="I54" s="147"/>
      <c r="J54" s="147"/>
    </row>
    <row r="55" spans="2:10" ht="19.5" customHeight="1">
      <c r="B55" s="142" t="s">
        <v>311</v>
      </c>
      <c r="C55" s="142">
        <v>92915</v>
      </c>
      <c r="D55" s="143" t="s">
        <v>115</v>
      </c>
      <c r="E55" s="152" t="s">
        <v>303</v>
      </c>
      <c r="F55" s="143" t="s">
        <v>131</v>
      </c>
      <c r="G55" s="145">
        <v>82</v>
      </c>
      <c r="H55" s="146"/>
      <c r="I55" s="147"/>
      <c r="J55" s="147"/>
    </row>
    <row r="56" spans="2:10" ht="19.5" customHeight="1">
      <c r="B56" s="142" t="s">
        <v>312</v>
      </c>
      <c r="C56" s="143">
        <v>96558</v>
      </c>
      <c r="D56" s="143" t="s">
        <v>115</v>
      </c>
      <c r="E56" s="152" t="s">
        <v>305</v>
      </c>
      <c r="F56" s="143" t="s">
        <v>63</v>
      </c>
      <c r="G56" s="145">
        <v>3.92</v>
      </c>
      <c r="H56" s="146"/>
      <c r="I56" s="147"/>
      <c r="J56" s="147"/>
    </row>
    <row r="57" spans="2:10" ht="19.5" customHeight="1">
      <c r="B57" s="142" t="s">
        <v>313</v>
      </c>
      <c r="C57" s="143">
        <v>98230</v>
      </c>
      <c r="D57" s="143" t="s">
        <v>115</v>
      </c>
      <c r="E57" s="148" t="s">
        <v>314</v>
      </c>
      <c r="F57" s="143" t="s">
        <v>64</v>
      </c>
      <c r="G57" s="145">
        <v>63</v>
      </c>
      <c r="H57" s="146"/>
      <c r="I57" s="147"/>
      <c r="J57" s="147"/>
    </row>
    <row r="58" spans="2:10" ht="19.5" customHeight="1">
      <c r="B58" s="157"/>
      <c r="C58" s="158"/>
      <c r="D58" s="158"/>
      <c r="E58" s="158"/>
      <c r="F58" s="158"/>
      <c r="G58" s="158"/>
      <c r="H58" s="159" t="s">
        <v>285</v>
      </c>
      <c r="I58" s="160"/>
      <c r="J58" s="161"/>
    </row>
    <row r="59" spans="2:10" ht="19.5" customHeight="1">
      <c r="B59" s="162"/>
      <c r="C59" s="162"/>
      <c r="D59" s="162"/>
      <c r="G59" s="163"/>
      <c r="H59" s="164"/>
      <c r="I59" s="164"/>
      <c r="J59" s="164"/>
    </row>
    <row r="60" spans="2:10" ht="19.5" customHeight="1">
      <c r="B60" s="138" t="s">
        <v>315</v>
      </c>
      <c r="C60" s="139"/>
      <c r="D60" s="139"/>
      <c r="E60" s="140" t="s">
        <v>138</v>
      </c>
      <c r="F60" s="140"/>
      <c r="G60" s="141"/>
      <c r="H60" s="141"/>
      <c r="I60" s="141"/>
      <c r="J60" s="141"/>
    </row>
    <row r="61" spans="2:10" ht="19.5" customHeight="1">
      <c r="B61" s="119" t="s">
        <v>73</v>
      </c>
      <c r="C61" s="119"/>
      <c r="D61" s="119"/>
      <c r="E61" s="168" t="s">
        <v>316</v>
      </c>
      <c r="F61" s="153"/>
      <c r="G61" s="145"/>
      <c r="H61" s="146"/>
      <c r="I61" s="147"/>
      <c r="J61" s="147"/>
    </row>
    <row r="62" spans="2:10" ht="30" customHeight="1">
      <c r="B62" s="142" t="s">
        <v>139</v>
      </c>
      <c r="C62" s="143">
        <v>92471</v>
      </c>
      <c r="D62" s="143" t="s">
        <v>115</v>
      </c>
      <c r="E62" s="152" t="s">
        <v>317</v>
      </c>
      <c r="F62" s="143" t="s">
        <v>61</v>
      </c>
      <c r="G62" s="145">
        <v>453.62</v>
      </c>
      <c r="H62" s="146"/>
      <c r="I62" s="147"/>
      <c r="J62" s="147"/>
    </row>
    <row r="63" spans="2:10" ht="19.5" customHeight="1">
      <c r="B63" s="142" t="s">
        <v>140</v>
      </c>
      <c r="C63" s="143">
        <v>92776</v>
      </c>
      <c r="D63" s="143" t="s">
        <v>115</v>
      </c>
      <c r="E63" s="148" t="s">
        <v>296</v>
      </c>
      <c r="F63" s="143" t="s">
        <v>131</v>
      </c>
      <c r="G63" s="145">
        <v>0.73</v>
      </c>
      <c r="H63" s="146"/>
      <c r="I63" s="147"/>
      <c r="J63" s="147"/>
    </row>
    <row r="64" spans="2:10" ht="19.5" customHeight="1">
      <c r="B64" s="142" t="s">
        <v>141</v>
      </c>
      <c r="C64" s="143">
        <v>92777</v>
      </c>
      <c r="D64" s="143" t="s">
        <v>115</v>
      </c>
      <c r="E64" s="148" t="s">
        <v>297</v>
      </c>
      <c r="F64" s="143" t="s">
        <v>131</v>
      </c>
      <c r="G64" s="145">
        <v>829.82</v>
      </c>
      <c r="H64" s="146"/>
      <c r="I64" s="147"/>
      <c r="J64" s="147"/>
    </row>
    <row r="65" spans="2:10" ht="19.5" customHeight="1">
      <c r="B65" s="142" t="s">
        <v>142</v>
      </c>
      <c r="C65" s="143">
        <v>92778</v>
      </c>
      <c r="D65" s="143" t="s">
        <v>115</v>
      </c>
      <c r="E65" s="148" t="s">
        <v>299</v>
      </c>
      <c r="F65" s="143" t="s">
        <v>131</v>
      </c>
      <c r="G65" s="145">
        <v>100.82</v>
      </c>
      <c r="H65" s="146"/>
      <c r="I65" s="147"/>
      <c r="J65" s="147"/>
    </row>
    <row r="66" spans="2:10" ht="19.5" customHeight="1">
      <c r="B66" s="142" t="s">
        <v>318</v>
      </c>
      <c r="C66" s="143">
        <v>92775</v>
      </c>
      <c r="D66" s="143" t="s">
        <v>115</v>
      </c>
      <c r="E66" s="148" t="s">
        <v>303</v>
      </c>
      <c r="F66" s="143" t="s">
        <v>131</v>
      </c>
      <c r="G66" s="145">
        <v>379</v>
      </c>
      <c r="H66" s="146"/>
      <c r="I66" s="147"/>
      <c r="J66" s="147"/>
    </row>
    <row r="67" spans="2:10" ht="19.5" customHeight="1">
      <c r="B67" s="142" t="s">
        <v>319</v>
      </c>
      <c r="C67" s="143">
        <v>92726</v>
      </c>
      <c r="D67" s="143" t="s">
        <v>115</v>
      </c>
      <c r="E67" s="152" t="s">
        <v>305</v>
      </c>
      <c r="F67" s="143" t="s">
        <v>63</v>
      </c>
      <c r="G67" s="145">
        <v>27.81</v>
      </c>
      <c r="H67" s="146"/>
      <c r="I67" s="147"/>
      <c r="J67" s="147"/>
    </row>
    <row r="68" spans="2:10" ht="19.5" customHeight="1">
      <c r="B68" s="169" t="s">
        <v>74</v>
      </c>
      <c r="C68" s="119"/>
      <c r="D68" s="119"/>
      <c r="E68" s="168" t="s">
        <v>320</v>
      </c>
      <c r="F68" s="153"/>
      <c r="G68" s="145"/>
      <c r="H68" s="146"/>
      <c r="I68" s="147"/>
      <c r="J68" s="147"/>
    </row>
    <row r="69" spans="2:10" ht="30" customHeight="1">
      <c r="B69" s="142" t="s">
        <v>143</v>
      </c>
      <c r="C69" s="143">
        <v>92434</v>
      </c>
      <c r="D69" s="143" t="s">
        <v>115</v>
      </c>
      <c r="E69" s="152" t="s">
        <v>321</v>
      </c>
      <c r="F69" s="143" t="s">
        <v>61</v>
      </c>
      <c r="G69" s="145">
        <v>319.27</v>
      </c>
      <c r="H69" s="146"/>
      <c r="I69" s="147"/>
      <c r="J69" s="147"/>
    </row>
    <row r="70" spans="2:10" ht="19.5" customHeight="1">
      <c r="B70" s="142" t="s">
        <v>144</v>
      </c>
      <c r="C70" s="143">
        <v>92919</v>
      </c>
      <c r="D70" s="143" t="s">
        <v>115</v>
      </c>
      <c r="E70" s="148" t="s">
        <v>299</v>
      </c>
      <c r="F70" s="143" t="s">
        <v>131</v>
      </c>
      <c r="G70" s="145">
        <v>1063.9100000000001</v>
      </c>
      <c r="H70" s="146"/>
      <c r="I70" s="147"/>
      <c r="J70" s="147"/>
    </row>
    <row r="71" spans="2:10" ht="19.5" customHeight="1">
      <c r="B71" s="142" t="s">
        <v>145</v>
      </c>
      <c r="C71" s="143">
        <v>92921</v>
      </c>
      <c r="D71" s="143" t="s">
        <v>115</v>
      </c>
      <c r="E71" s="148" t="s">
        <v>301</v>
      </c>
      <c r="F71" s="143" t="s">
        <v>131</v>
      </c>
      <c r="G71" s="145">
        <v>102.27</v>
      </c>
      <c r="H71" s="146"/>
      <c r="I71" s="147"/>
      <c r="J71" s="147"/>
    </row>
    <row r="72" spans="2:10" ht="19.5" customHeight="1">
      <c r="B72" s="142" t="s">
        <v>146</v>
      </c>
      <c r="C72" s="143">
        <v>92915</v>
      </c>
      <c r="D72" s="143" t="s">
        <v>115</v>
      </c>
      <c r="E72" s="148" t="s">
        <v>303</v>
      </c>
      <c r="F72" s="143" t="s">
        <v>131</v>
      </c>
      <c r="G72" s="145">
        <v>404.73</v>
      </c>
      <c r="H72" s="146"/>
      <c r="I72" s="147"/>
      <c r="J72" s="147"/>
    </row>
    <row r="73" spans="2:10" ht="19.5" customHeight="1">
      <c r="B73" s="142" t="s">
        <v>322</v>
      </c>
      <c r="C73" s="143">
        <v>92722</v>
      </c>
      <c r="D73" s="143" t="s">
        <v>115</v>
      </c>
      <c r="E73" s="152" t="s">
        <v>323</v>
      </c>
      <c r="F73" s="143" t="s">
        <v>63</v>
      </c>
      <c r="G73" s="145">
        <v>16.149999999999999</v>
      </c>
      <c r="H73" s="146"/>
      <c r="I73" s="147"/>
      <c r="J73" s="147"/>
    </row>
    <row r="74" spans="2:10" ht="19.5" customHeight="1">
      <c r="B74" s="169" t="s">
        <v>75</v>
      </c>
      <c r="C74" s="142"/>
      <c r="D74" s="143"/>
      <c r="E74" s="168" t="s">
        <v>324</v>
      </c>
      <c r="F74" s="143"/>
      <c r="G74" s="145"/>
      <c r="H74" s="146"/>
      <c r="I74" s="147"/>
      <c r="J74" s="147"/>
    </row>
    <row r="75" spans="2:10" ht="19.5" customHeight="1">
      <c r="B75" s="142" t="s">
        <v>147</v>
      </c>
      <c r="C75" s="142" t="s">
        <v>325</v>
      </c>
      <c r="D75" s="143" t="s">
        <v>115</v>
      </c>
      <c r="E75" s="152" t="s">
        <v>326</v>
      </c>
      <c r="F75" s="143" t="s">
        <v>61</v>
      </c>
      <c r="G75" s="145">
        <v>647.46</v>
      </c>
      <c r="H75" s="146"/>
      <c r="I75" s="147"/>
      <c r="J75" s="147"/>
    </row>
    <row r="76" spans="2:10" ht="19.5" customHeight="1">
      <c r="B76" s="169" t="s">
        <v>148</v>
      </c>
      <c r="C76" s="142"/>
      <c r="D76" s="143"/>
      <c r="E76" s="168" t="s">
        <v>327</v>
      </c>
      <c r="F76" s="170"/>
      <c r="G76" s="145"/>
      <c r="H76" s="146"/>
      <c r="I76" s="147"/>
      <c r="J76" s="147"/>
    </row>
    <row r="77" spans="2:10" ht="19.5" customHeight="1">
      <c r="B77" s="171" t="s">
        <v>149</v>
      </c>
      <c r="C77" s="142">
        <v>93183</v>
      </c>
      <c r="D77" s="143" t="s">
        <v>115</v>
      </c>
      <c r="E77" s="152" t="s">
        <v>328</v>
      </c>
      <c r="F77" s="172" t="s">
        <v>64</v>
      </c>
      <c r="G77" s="145">
        <v>232</v>
      </c>
      <c r="H77" s="146"/>
      <c r="I77" s="147"/>
      <c r="J77" s="147"/>
    </row>
    <row r="78" spans="2:10" ht="19.5" customHeight="1">
      <c r="B78" s="157"/>
      <c r="C78" s="158"/>
      <c r="D78" s="158"/>
      <c r="E78" s="158"/>
      <c r="F78" s="158"/>
      <c r="G78" s="158"/>
      <c r="H78" s="159" t="s">
        <v>285</v>
      </c>
      <c r="I78" s="160"/>
      <c r="J78" s="161"/>
    </row>
    <row r="79" spans="2:10" ht="19.5" customHeight="1">
      <c r="B79" s="162"/>
      <c r="C79" s="162"/>
      <c r="D79" s="162"/>
      <c r="G79" s="163"/>
      <c r="H79" s="164"/>
      <c r="I79" s="164"/>
      <c r="J79" s="164"/>
    </row>
    <row r="80" spans="2:10" ht="19.5" customHeight="1">
      <c r="B80" s="138" t="s">
        <v>329</v>
      </c>
      <c r="C80" s="139"/>
      <c r="D80" s="139"/>
      <c r="E80" s="140" t="s">
        <v>330</v>
      </c>
      <c r="F80" s="140"/>
      <c r="G80" s="141"/>
      <c r="H80" s="141"/>
      <c r="I80" s="141"/>
      <c r="J80" s="141"/>
    </row>
    <row r="81" spans="2:14" ht="30" customHeight="1">
      <c r="B81" s="142" t="s">
        <v>77</v>
      </c>
      <c r="C81" s="142">
        <v>87489</v>
      </c>
      <c r="D81" s="143" t="s">
        <v>115</v>
      </c>
      <c r="E81" s="152" t="s">
        <v>331</v>
      </c>
      <c r="F81" s="142" t="s">
        <v>61</v>
      </c>
      <c r="G81" s="145">
        <v>914.03</v>
      </c>
      <c r="H81" s="146"/>
      <c r="I81" s="147"/>
      <c r="J81" s="147"/>
    </row>
    <row r="82" spans="2:14" ht="30" customHeight="1">
      <c r="B82" s="142" t="s">
        <v>78</v>
      </c>
      <c r="C82" s="142">
        <v>93202</v>
      </c>
      <c r="D82" s="143" t="s">
        <v>115</v>
      </c>
      <c r="E82" s="152" t="s">
        <v>150</v>
      </c>
      <c r="F82" s="142" t="s">
        <v>64</v>
      </c>
      <c r="G82" s="145">
        <v>295.3</v>
      </c>
      <c r="H82" s="146"/>
      <c r="I82" s="147"/>
      <c r="J82" s="147"/>
    </row>
    <row r="83" spans="2:14" ht="30" customHeight="1">
      <c r="B83" s="142" t="s">
        <v>103</v>
      </c>
      <c r="C83" s="165" t="s">
        <v>332</v>
      </c>
      <c r="D83" s="165" t="s">
        <v>117</v>
      </c>
      <c r="E83" s="152" t="s">
        <v>151</v>
      </c>
      <c r="F83" s="165" t="s">
        <v>61</v>
      </c>
      <c r="G83" s="145">
        <v>12.92</v>
      </c>
      <c r="H83" s="146"/>
      <c r="I83" s="147"/>
      <c r="J83" s="147"/>
    </row>
    <row r="84" spans="2:14" ht="19.5" customHeight="1">
      <c r="B84" s="157"/>
      <c r="C84" s="158"/>
      <c r="D84" s="158"/>
      <c r="E84" s="158"/>
      <c r="F84" s="158"/>
      <c r="G84" s="158"/>
      <c r="H84" s="159" t="s">
        <v>285</v>
      </c>
      <c r="I84" s="160"/>
      <c r="J84" s="161"/>
    </row>
    <row r="85" spans="2:14" ht="19.5" customHeight="1">
      <c r="B85" s="162"/>
      <c r="C85" s="162"/>
      <c r="D85" s="162"/>
      <c r="G85" s="163"/>
      <c r="H85" s="164"/>
      <c r="I85" s="164"/>
      <c r="J85" s="164"/>
    </row>
    <row r="86" spans="2:14" ht="19.5" customHeight="1">
      <c r="B86" s="138" t="s">
        <v>333</v>
      </c>
      <c r="C86" s="139"/>
      <c r="D86" s="139"/>
      <c r="E86" s="140" t="s">
        <v>100</v>
      </c>
      <c r="F86" s="140"/>
      <c r="G86" s="141"/>
      <c r="H86" s="141"/>
      <c r="I86" s="141"/>
      <c r="J86" s="141"/>
    </row>
    <row r="87" spans="2:14" ht="19.5" customHeight="1">
      <c r="B87" s="173" t="s">
        <v>80</v>
      </c>
      <c r="C87" s="174"/>
      <c r="D87" s="174"/>
      <c r="E87" s="175" t="s">
        <v>152</v>
      </c>
      <c r="F87" s="142"/>
      <c r="G87" s="145"/>
      <c r="H87" s="146"/>
      <c r="I87" s="147"/>
      <c r="J87" s="147"/>
    </row>
    <row r="88" spans="2:14" ht="30" customHeight="1">
      <c r="B88" s="142" t="s">
        <v>153</v>
      </c>
      <c r="C88" s="142">
        <v>90843</v>
      </c>
      <c r="D88" s="143" t="s">
        <v>115</v>
      </c>
      <c r="E88" s="152" t="s">
        <v>334</v>
      </c>
      <c r="F88" s="142" t="s">
        <v>107</v>
      </c>
      <c r="G88" s="145">
        <v>7</v>
      </c>
      <c r="H88" s="146"/>
      <c r="I88" s="147"/>
      <c r="J88" s="147"/>
      <c r="K88" s="216">
        <v>0.8</v>
      </c>
      <c r="L88" s="108">
        <v>2.1</v>
      </c>
      <c r="M88" s="217">
        <f>K88*L88</f>
        <v>1.6800000000000002</v>
      </c>
      <c r="N88" s="108">
        <f>M88*G88</f>
        <v>11.760000000000002</v>
      </c>
    </row>
    <row r="89" spans="2:14" ht="30" customHeight="1">
      <c r="B89" s="142" t="s">
        <v>154</v>
      </c>
      <c r="C89" s="142"/>
      <c r="D89" s="143" t="s">
        <v>246</v>
      </c>
      <c r="E89" s="152" t="s">
        <v>335</v>
      </c>
      <c r="F89" s="142" t="s">
        <v>107</v>
      </c>
      <c r="G89" s="145">
        <v>7</v>
      </c>
      <c r="H89" s="146"/>
      <c r="I89" s="147"/>
      <c r="J89" s="147"/>
      <c r="K89" s="216">
        <v>0.8</v>
      </c>
      <c r="L89" s="108">
        <v>2.1</v>
      </c>
      <c r="M89" s="217">
        <f t="shared" ref="M89:M92" si="0">K89*L89</f>
        <v>1.6800000000000002</v>
      </c>
      <c r="N89" s="108">
        <f t="shared" ref="N89:N92" si="1">M89*G89</f>
        <v>11.760000000000002</v>
      </c>
    </row>
    <row r="90" spans="2:14" ht="30" customHeight="1">
      <c r="B90" s="142" t="s">
        <v>155</v>
      </c>
      <c r="C90" s="142">
        <v>90843</v>
      </c>
      <c r="D90" s="143" t="s">
        <v>115</v>
      </c>
      <c r="E90" s="152" t="s">
        <v>336</v>
      </c>
      <c r="F90" s="142" t="s">
        <v>107</v>
      </c>
      <c r="G90" s="145">
        <v>2</v>
      </c>
      <c r="H90" s="146"/>
      <c r="I90" s="147"/>
      <c r="J90" s="147"/>
      <c r="K90" s="216">
        <v>0.8</v>
      </c>
      <c r="L90" s="108">
        <v>2.1</v>
      </c>
      <c r="M90" s="217">
        <f t="shared" si="0"/>
        <v>1.6800000000000002</v>
      </c>
      <c r="N90" s="108">
        <f t="shared" si="1"/>
        <v>3.3600000000000003</v>
      </c>
    </row>
    <row r="91" spans="2:14" ht="30" customHeight="1">
      <c r="B91" s="142" t="s">
        <v>156</v>
      </c>
      <c r="C91" s="142"/>
      <c r="D91" s="143" t="s">
        <v>246</v>
      </c>
      <c r="E91" s="152" t="s">
        <v>337</v>
      </c>
      <c r="F91" s="142" t="s">
        <v>107</v>
      </c>
      <c r="G91" s="145">
        <v>1</v>
      </c>
      <c r="H91" s="146"/>
      <c r="I91" s="147"/>
      <c r="J91" s="147"/>
      <c r="K91" s="216"/>
      <c r="M91" s="217"/>
    </row>
    <row r="92" spans="2:14" ht="30" customHeight="1">
      <c r="B92" s="142" t="s">
        <v>157</v>
      </c>
      <c r="C92" s="142"/>
      <c r="D92" s="143" t="s">
        <v>246</v>
      </c>
      <c r="E92" s="152" t="s">
        <v>338</v>
      </c>
      <c r="F92" s="142" t="s">
        <v>107</v>
      </c>
      <c r="G92" s="145">
        <v>3</v>
      </c>
      <c r="H92" s="146"/>
      <c r="I92" s="147"/>
      <c r="J92" s="147"/>
      <c r="K92" s="216">
        <v>0.8</v>
      </c>
      <c r="L92" s="108">
        <v>2.1</v>
      </c>
      <c r="M92" s="217">
        <f t="shared" si="0"/>
        <v>1.6800000000000002</v>
      </c>
      <c r="N92" s="108">
        <f t="shared" si="1"/>
        <v>5.0400000000000009</v>
      </c>
    </row>
    <row r="93" spans="2:14" ht="30" customHeight="1">
      <c r="B93" s="142" t="s">
        <v>158</v>
      </c>
      <c r="C93" s="142"/>
      <c r="D93" s="143" t="s">
        <v>246</v>
      </c>
      <c r="E93" s="152" t="s">
        <v>339</v>
      </c>
      <c r="F93" s="142" t="s">
        <v>107</v>
      </c>
      <c r="G93" s="145">
        <v>3</v>
      </c>
      <c r="H93" s="146"/>
      <c r="I93" s="147"/>
      <c r="J93" s="147"/>
      <c r="K93" s="216"/>
      <c r="M93" s="217"/>
    </row>
    <row r="94" spans="2:14" ht="30" customHeight="1">
      <c r="B94" s="142" t="s">
        <v>159</v>
      </c>
      <c r="C94" s="142"/>
      <c r="D94" s="143" t="s">
        <v>246</v>
      </c>
      <c r="E94" s="152" t="s">
        <v>340</v>
      </c>
      <c r="F94" s="142" t="s">
        <v>107</v>
      </c>
      <c r="G94" s="145">
        <v>2</v>
      </c>
      <c r="H94" s="146"/>
      <c r="I94" s="147"/>
      <c r="J94" s="147"/>
      <c r="K94" s="216"/>
      <c r="M94" s="217"/>
    </row>
    <row r="95" spans="2:14" ht="19.5" customHeight="1">
      <c r="B95" s="173" t="s">
        <v>81</v>
      </c>
      <c r="C95" s="165"/>
      <c r="D95" s="176"/>
      <c r="E95" s="177" t="s">
        <v>160</v>
      </c>
      <c r="F95" s="142"/>
      <c r="G95" s="145"/>
      <c r="H95" s="146"/>
      <c r="I95" s="147"/>
      <c r="J95" s="147"/>
      <c r="N95" s="108">
        <f>SUM(N88:N94)</f>
        <v>31.92</v>
      </c>
    </row>
    <row r="96" spans="2:14" ht="20.100000000000001" customHeight="1">
      <c r="B96" s="142" t="s">
        <v>161</v>
      </c>
      <c r="C96" s="178">
        <v>100874</v>
      </c>
      <c r="D96" s="143" t="s">
        <v>115</v>
      </c>
      <c r="E96" s="179" t="s">
        <v>341</v>
      </c>
      <c r="F96" s="142" t="s">
        <v>107</v>
      </c>
      <c r="G96" s="145">
        <v>2</v>
      </c>
      <c r="H96" s="146"/>
      <c r="I96" s="147"/>
      <c r="J96" s="147"/>
    </row>
    <row r="97" spans="2:10" ht="19.5" customHeight="1">
      <c r="B97" s="142" t="s">
        <v>162</v>
      </c>
      <c r="C97" s="142" t="s">
        <v>342</v>
      </c>
      <c r="D97" s="143" t="s">
        <v>115</v>
      </c>
      <c r="E97" s="152" t="s">
        <v>343</v>
      </c>
      <c r="F97" s="142" t="s">
        <v>107</v>
      </c>
      <c r="G97" s="145">
        <v>5</v>
      </c>
      <c r="H97" s="146"/>
      <c r="I97" s="147"/>
      <c r="J97" s="147"/>
    </row>
    <row r="98" spans="2:10" ht="19.5" customHeight="1">
      <c r="B98" s="142" t="s">
        <v>344</v>
      </c>
      <c r="C98" s="142"/>
      <c r="D98" s="143" t="s">
        <v>246</v>
      </c>
      <c r="E98" s="152" t="s">
        <v>345</v>
      </c>
      <c r="F98" s="142" t="s">
        <v>61</v>
      </c>
      <c r="G98" s="145">
        <v>2.88</v>
      </c>
      <c r="H98" s="146"/>
      <c r="I98" s="147"/>
      <c r="J98" s="147"/>
    </row>
    <row r="99" spans="2:10" ht="19.5" customHeight="1">
      <c r="B99" s="174" t="s">
        <v>82</v>
      </c>
      <c r="C99" s="165"/>
      <c r="D99" s="174"/>
      <c r="E99" s="175" t="s">
        <v>346</v>
      </c>
      <c r="F99" s="142"/>
      <c r="G99" s="145"/>
      <c r="H99" s="146"/>
      <c r="I99" s="147"/>
      <c r="J99" s="147"/>
    </row>
    <row r="100" spans="2:10" ht="38.25">
      <c r="B100" s="142" t="s">
        <v>163</v>
      </c>
      <c r="C100" s="142"/>
      <c r="D100" s="143" t="s">
        <v>246</v>
      </c>
      <c r="E100" s="152" t="s">
        <v>347</v>
      </c>
      <c r="F100" s="142" t="s">
        <v>107</v>
      </c>
      <c r="G100" s="145">
        <v>1</v>
      </c>
      <c r="H100" s="146"/>
      <c r="I100" s="147"/>
      <c r="J100" s="147"/>
    </row>
    <row r="101" spans="2:10" ht="19.5" customHeight="1">
      <c r="B101" s="174" t="s">
        <v>83</v>
      </c>
      <c r="C101" s="165"/>
      <c r="D101" s="165"/>
      <c r="E101" s="167" t="s">
        <v>164</v>
      </c>
      <c r="F101" s="167"/>
      <c r="G101" s="145"/>
      <c r="H101" s="146"/>
      <c r="I101" s="147"/>
      <c r="J101" s="147"/>
    </row>
    <row r="102" spans="2:10" ht="30" customHeight="1">
      <c r="B102" s="142" t="s">
        <v>165</v>
      </c>
      <c r="C102" s="142">
        <v>94569</v>
      </c>
      <c r="D102" s="143" t="s">
        <v>115</v>
      </c>
      <c r="E102" s="152" t="s">
        <v>348</v>
      </c>
      <c r="F102" s="142" t="s">
        <v>61</v>
      </c>
      <c r="G102" s="145">
        <v>0.24</v>
      </c>
      <c r="H102" s="146"/>
      <c r="I102" s="147"/>
      <c r="J102" s="147"/>
    </row>
    <row r="103" spans="2:10" ht="30" customHeight="1">
      <c r="B103" s="142" t="s">
        <v>166</v>
      </c>
      <c r="C103" s="142">
        <v>94569</v>
      </c>
      <c r="D103" s="143" t="s">
        <v>115</v>
      </c>
      <c r="E103" s="152" t="s">
        <v>349</v>
      </c>
      <c r="F103" s="142" t="s">
        <v>61</v>
      </c>
      <c r="G103" s="145">
        <v>1.08</v>
      </c>
      <c r="H103" s="146"/>
      <c r="I103" s="147"/>
      <c r="J103" s="147"/>
    </row>
    <row r="104" spans="2:10" ht="30" customHeight="1">
      <c r="B104" s="142" t="s">
        <v>167</v>
      </c>
      <c r="C104" s="142">
        <v>94569</v>
      </c>
      <c r="D104" s="143" t="s">
        <v>115</v>
      </c>
      <c r="E104" s="152" t="s">
        <v>350</v>
      </c>
      <c r="F104" s="142" t="s">
        <v>61</v>
      </c>
      <c r="G104" s="145">
        <v>3.2</v>
      </c>
      <c r="H104" s="146"/>
      <c r="I104" s="147"/>
      <c r="J104" s="147"/>
    </row>
    <row r="105" spans="2:10" ht="30" customHeight="1">
      <c r="B105" s="142" t="s">
        <v>168</v>
      </c>
      <c r="C105" s="142">
        <v>94570</v>
      </c>
      <c r="D105" s="143" t="s">
        <v>115</v>
      </c>
      <c r="E105" s="152" t="s">
        <v>351</v>
      </c>
      <c r="F105" s="142" t="s">
        <v>61</v>
      </c>
      <c r="G105" s="145">
        <v>0.6</v>
      </c>
      <c r="H105" s="146"/>
      <c r="I105" s="147"/>
      <c r="J105" s="147"/>
    </row>
    <row r="106" spans="2:10" ht="30" customHeight="1">
      <c r="B106" s="142" t="s">
        <v>169</v>
      </c>
      <c r="C106" s="142">
        <v>94570</v>
      </c>
      <c r="D106" s="143" t="s">
        <v>115</v>
      </c>
      <c r="E106" s="152" t="s">
        <v>352</v>
      </c>
      <c r="F106" s="142" t="s">
        <v>61</v>
      </c>
      <c r="G106" s="145">
        <v>6</v>
      </c>
      <c r="H106" s="146"/>
      <c r="I106" s="147"/>
      <c r="J106" s="147"/>
    </row>
    <row r="107" spans="2:10" ht="30" customHeight="1">
      <c r="B107" s="142" t="s">
        <v>170</v>
      </c>
      <c r="C107" s="142">
        <v>94569</v>
      </c>
      <c r="D107" s="143" t="s">
        <v>115</v>
      </c>
      <c r="E107" s="152" t="s">
        <v>353</v>
      </c>
      <c r="F107" s="142" t="s">
        <v>61</v>
      </c>
      <c r="G107" s="145">
        <v>3.3</v>
      </c>
      <c r="H107" s="146"/>
      <c r="I107" s="147"/>
      <c r="J107" s="147"/>
    </row>
    <row r="108" spans="2:10" ht="30" customHeight="1">
      <c r="B108" s="142" t="s">
        <v>354</v>
      </c>
      <c r="C108" s="142">
        <v>94569</v>
      </c>
      <c r="D108" s="143" t="s">
        <v>115</v>
      </c>
      <c r="E108" s="152" t="s">
        <v>355</v>
      </c>
      <c r="F108" s="142" t="s">
        <v>61</v>
      </c>
      <c r="G108" s="145">
        <v>8.8000000000000007</v>
      </c>
      <c r="H108" s="146"/>
      <c r="I108" s="147"/>
      <c r="J108" s="147"/>
    </row>
    <row r="109" spans="2:10" ht="30" customHeight="1">
      <c r="B109" s="142" t="s">
        <v>356</v>
      </c>
      <c r="C109" s="142">
        <v>94569</v>
      </c>
      <c r="D109" s="143" t="s">
        <v>115</v>
      </c>
      <c r="E109" s="152" t="s">
        <v>357</v>
      </c>
      <c r="F109" s="142" t="s">
        <v>61</v>
      </c>
      <c r="G109" s="145">
        <v>67.760000000000005</v>
      </c>
      <c r="H109" s="146"/>
      <c r="I109" s="147"/>
      <c r="J109" s="147"/>
    </row>
    <row r="110" spans="2:10" ht="30" customHeight="1">
      <c r="B110" s="142" t="s">
        <v>358</v>
      </c>
      <c r="C110" s="142" t="s">
        <v>359</v>
      </c>
      <c r="D110" s="143" t="s">
        <v>117</v>
      </c>
      <c r="E110" s="152" t="s">
        <v>360</v>
      </c>
      <c r="F110" s="142" t="s">
        <v>61</v>
      </c>
      <c r="G110" s="145">
        <v>6.48</v>
      </c>
      <c r="H110" s="146"/>
      <c r="I110" s="147"/>
      <c r="J110" s="147"/>
    </row>
    <row r="111" spans="2:10" ht="30" customHeight="1">
      <c r="B111" s="142" t="s">
        <v>361</v>
      </c>
      <c r="C111" s="142">
        <v>100674</v>
      </c>
      <c r="D111" s="143" t="s">
        <v>115</v>
      </c>
      <c r="E111" s="152" t="s">
        <v>362</v>
      </c>
      <c r="F111" s="142" t="s">
        <v>61</v>
      </c>
      <c r="G111" s="145">
        <v>1.98</v>
      </c>
      <c r="H111" s="146"/>
      <c r="I111" s="147"/>
      <c r="J111" s="147"/>
    </row>
    <row r="112" spans="2:10" ht="19.5" customHeight="1">
      <c r="B112" s="142" t="s">
        <v>363</v>
      </c>
      <c r="C112" s="142"/>
      <c r="D112" s="143" t="s">
        <v>246</v>
      </c>
      <c r="E112" s="152" t="s">
        <v>171</v>
      </c>
      <c r="F112" s="165" t="s">
        <v>61</v>
      </c>
      <c r="G112" s="145">
        <v>4.2</v>
      </c>
      <c r="H112" s="146"/>
      <c r="I112" s="147"/>
      <c r="J112" s="147"/>
    </row>
    <row r="113" spans="2:10" ht="19.5" customHeight="1">
      <c r="B113" s="174" t="s">
        <v>172</v>
      </c>
      <c r="C113" s="165"/>
      <c r="D113" s="165"/>
      <c r="E113" s="26" t="s">
        <v>173</v>
      </c>
      <c r="F113" s="165"/>
      <c r="G113" s="145"/>
      <c r="H113" s="146"/>
      <c r="I113" s="147"/>
      <c r="J113" s="147"/>
    </row>
    <row r="114" spans="2:10" ht="19.5" customHeight="1">
      <c r="B114" s="142" t="s">
        <v>174</v>
      </c>
      <c r="C114" s="142">
        <v>72118</v>
      </c>
      <c r="D114" s="143" t="s">
        <v>115</v>
      </c>
      <c r="E114" s="152" t="s">
        <v>364</v>
      </c>
      <c r="F114" s="165" t="s">
        <v>61</v>
      </c>
      <c r="G114" s="145">
        <v>1.98</v>
      </c>
      <c r="H114" s="146"/>
      <c r="I114" s="147"/>
      <c r="J114" s="147"/>
    </row>
    <row r="115" spans="2:10" ht="19.5" customHeight="1">
      <c r="B115" s="142" t="s">
        <v>175</v>
      </c>
      <c r="C115" s="142">
        <v>85005</v>
      </c>
      <c r="D115" s="143" t="s">
        <v>115</v>
      </c>
      <c r="E115" s="152" t="s">
        <v>365</v>
      </c>
      <c r="F115" s="165" t="s">
        <v>61</v>
      </c>
      <c r="G115" s="145">
        <v>4.4000000000000004</v>
      </c>
      <c r="H115" s="146"/>
      <c r="I115" s="147"/>
      <c r="J115" s="147"/>
    </row>
    <row r="116" spans="2:10" ht="19.5" customHeight="1">
      <c r="B116" s="157"/>
      <c r="C116" s="158"/>
      <c r="D116" s="158"/>
      <c r="E116" s="158"/>
      <c r="F116" s="158"/>
      <c r="G116" s="158"/>
      <c r="H116" s="159" t="s">
        <v>285</v>
      </c>
      <c r="I116" s="160"/>
      <c r="J116" s="161"/>
    </row>
    <row r="117" spans="2:10" ht="19.5" customHeight="1">
      <c r="B117" s="162"/>
      <c r="C117" s="162"/>
      <c r="D117" s="162"/>
      <c r="G117" s="163"/>
      <c r="H117" s="164"/>
      <c r="I117" s="164"/>
      <c r="J117" s="164"/>
    </row>
    <row r="118" spans="2:10" ht="19.5" customHeight="1">
      <c r="B118" s="138" t="s">
        <v>366</v>
      </c>
      <c r="C118" s="139"/>
      <c r="D118" s="139"/>
      <c r="E118" s="140" t="s">
        <v>367</v>
      </c>
      <c r="F118" s="140"/>
      <c r="G118" s="141"/>
      <c r="H118" s="141"/>
      <c r="I118" s="141"/>
      <c r="J118" s="141"/>
    </row>
    <row r="119" spans="2:10" ht="30" customHeight="1">
      <c r="B119" s="142" t="s">
        <v>85</v>
      </c>
      <c r="C119" s="142">
        <v>92550</v>
      </c>
      <c r="D119" s="143" t="s">
        <v>115</v>
      </c>
      <c r="E119" s="152" t="s">
        <v>368</v>
      </c>
      <c r="F119" s="180" t="s">
        <v>107</v>
      </c>
      <c r="G119" s="145">
        <v>23</v>
      </c>
      <c r="H119" s="146"/>
      <c r="I119" s="147"/>
      <c r="J119" s="147"/>
    </row>
    <row r="120" spans="2:10" ht="30" customHeight="1">
      <c r="B120" s="142" t="s">
        <v>86</v>
      </c>
      <c r="C120" s="142">
        <v>92549</v>
      </c>
      <c r="D120" s="143" t="s">
        <v>115</v>
      </c>
      <c r="E120" s="152" t="s">
        <v>369</v>
      </c>
      <c r="F120" s="180" t="s">
        <v>107</v>
      </c>
      <c r="G120" s="145">
        <v>10</v>
      </c>
      <c r="H120" s="146"/>
      <c r="I120" s="147"/>
      <c r="J120" s="147"/>
    </row>
    <row r="121" spans="2:10" ht="30" customHeight="1">
      <c r="B121" s="142" t="s">
        <v>176</v>
      </c>
      <c r="C121" s="142">
        <v>92548</v>
      </c>
      <c r="D121" s="143" t="s">
        <v>115</v>
      </c>
      <c r="E121" s="152" t="s">
        <v>370</v>
      </c>
      <c r="F121" s="180" t="s">
        <v>107</v>
      </c>
      <c r="G121" s="145">
        <v>6</v>
      </c>
      <c r="H121" s="146"/>
      <c r="I121" s="147"/>
      <c r="J121" s="147"/>
    </row>
    <row r="122" spans="2:10" ht="30" customHeight="1">
      <c r="B122" s="142" t="s">
        <v>371</v>
      </c>
      <c r="C122" s="142">
        <v>92584</v>
      </c>
      <c r="D122" s="143" t="s">
        <v>115</v>
      </c>
      <c r="E122" s="152" t="s">
        <v>372</v>
      </c>
      <c r="F122" s="180" t="s">
        <v>107</v>
      </c>
      <c r="G122" s="145">
        <v>6</v>
      </c>
      <c r="H122" s="146"/>
      <c r="I122" s="147"/>
      <c r="J122" s="147"/>
    </row>
    <row r="123" spans="2:10" ht="30" customHeight="1">
      <c r="B123" s="142" t="s">
        <v>373</v>
      </c>
      <c r="C123" s="142">
        <v>92540</v>
      </c>
      <c r="D123" s="143" t="s">
        <v>115</v>
      </c>
      <c r="E123" s="152" t="s">
        <v>374</v>
      </c>
      <c r="F123" s="142" t="s">
        <v>61</v>
      </c>
      <c r="G123" s="145">
        <v>1189.68</v>
      </c>
      <c r="H123" s="146"/>
      <c r="I123" s="147"/>
      <c r="J123" s="147"/>
    </row>
    <row r="124" spans="2:10" ht="19.5" customHeight="1">
      <c r="B124" s="142" t="s">
        <v>375</v>
      </c>
      <c r="C124" s="142">
        <v>40905</v>
      </c>
      <c r="D124" s="143" t="s">
        <v>115</v>
      </c>
      <c r="E124" s="152" t="s">
        <v>376</v>
      </c>
      <c r="F124" s="142" t="s">
        <v>61</v>
      </c>
      <c r="G124" s="145">
        <v>1714.31</v>
      </c>
      <c r="H124" s="146"/>
      <c r="I124" s="147"/>
      <c r="J124" s="147"/>
    </row>
    <row r="125" spans="2:10" ht="19.5" customHeight="1">
      <c r="B125" s="142" t="s">
        <v>377</v>
      </c>
      <c r="C125" s="142">
        <v>94441</v>
      </c>
      <c r="D125" s="143" t="s">
        <v>115</v>
      </c>
      <c r="E125" s="152" t="s">
        <v>378</v>
      </c>
      <c r="F125" s="142" t="s">
        <v>61</v>
      </c>
      <c r="G125" s="145">
        <v>1189.68</v>
      </c>
      <c r="H125" s="146"/>
      <c r="I125" s="147"/>
      <c r="J125" s="147"/>
    </row>
    <row r="126" spans="2:10" ht="19.5" customHeight="1">
      <c r="B126" s="142" t="s">
        <v>379</v>
      </c>
      <c r="C126" s="142">
        <v>94221</v>
      </c>
      <c r="D126" s="143" t="s">
        <v>115</v>
      </c>
      <c r="E126" s="152" t="s">
        <v>177</v>
      </c>
      <c r="F126" s="142" t="s">
        <v>64</v>
      </c>
      <c r="G126" s="145">
        <v>213.8</v>
      </c>
      <c r="H126" s="146"/>
      <c r="I126" s="147"/>
      <c r="J126" s="147"/>
    </row>
    <row r="127" spans="2:10" ht="19.5" customHeight="1">
      <c r="B127" s="157"/>
      <c r="C127" s="158"/>
      <c r="D127" s="158"/>
      <c r="E127" s="158"/>
      <c r="F127" s="158"/>
      <c r="G127" s="158"/>
      <c r="H127" s="159" t="s">
        <v>285</v>
      </c>
      <c r="I127" s="160"/>
      <c r="J127" s="161"/>
    </row>
    <row r="128" spans="2:10" ht="19.5" customHeight="1">
      <c r="B128" s="162"/>
      <c r="C128" s="162"/>
      <c r="D128" s="162"/>
      <c r="G128" s="163"/>
      <c r="H128" s="164"/>
      <c r="I128" s="164"/>
      <c r="J128" s="164"/>
    </row>
    <row r="129" spans="2:10" ht="19.5" customHeight="1">
      <c r="B129" s="138" t="s">
        <v>380</v>
      </c>
      <c r="C129" s="139"/>
      <c r="D129" s="139"/>
      <c r="E129" s="140" t="s">
        <v>381</v>
      </c>
      <c r="F129" s="140"/>
      <c r="G129" s="141"/>
      <c r="H129" s="141"/>
      <c r="I129" s="141"/>
      <c r="J129" s="141"/>
    </row>
    <row r="130" spans="2:10" ht="19.5" customHeight="1">
      <c r="B130" s="142" t="s">
        <v>87</v>
      </c>
      <c r="C130" s="142" t="s">
        <v>382</v>
      </c>
      <c r="D130" s="143" t="s">
        <v>115</v>
      </c>
      <c r="E130" s="152" t="s">
        <v>178</v>
      </c>
      <c r="F130" s="181" t="s">
        <v>61</v>
      </c>
      <c r="G130" s="145">
        <v>463.48</v>
      </c>
      <c r="H130" s="146"/>
      <c r="I130" s="147"/>
      <c r="J130" s="147"/>
    </row>
    <row r="131" spans="2:10" ht="19.5" customHeight="1">
      <c r="B131" s="157"/>
      <c r="C131" s="158"/>
      <c r="D131" s="158"/>
      <c r="E131" s="158"/>
      <c r="F131" s="158"/>
      <c r="G131" s="158"/>
      <c r="H131" s="159" t="s">
        <v>285</v>
      </c>
      <c r="I131" s="160"/>
      <c r="J131" s="161"/>
    </row>
    <row r="132" spans="2:10" ht="19.5" customHeight="1">
      <c r="B132" s="182"/>
      <c r="C132" s="182"/>
      <c r="D132" s="182"/>
      <c r="E132" s="182"/>
      <c r="F132" s="182"/>
      <c r="G132" s="115"/>
      <c r="H132" s="115"/>
      <c r="I132" s="115"/>
      <c r="J132" s="183"/>
    </row>
    <row r="133" spans="2:10" ht="19.5" customHeight="1">
      <c r="B133" s="138" t="s">
        <v>383</v>
      </c>
      <c r="C133" s="139"/>
      <c r="D133" s="139"/>
      <c r="E133" s="140" t="s">
        <v>384</v>
      </c>
      <c r="F133" s="140"/>
      <c r="G133" s="141"/>
      <c r="H133" s="141"/>
      <c r="I133" s="141"/>
      <c r="J133" s="141"/>
    </row>
    <row r="134" spans="2:10" ht="19.5" customHeight="1">
      <c r="B134" s="142" t="s">
        <v>179</v>
      </c>
      <c r="C134" s="142">
        <v>87878</v>
      </c>
      <c r="D134" s="143" t="s">
        <v>115</v>
      </c>
      <c r="E134" s="184" t="s">
        <v>385</v>
      </c>
      <c r="F134" s="172" t="s">
        <v>61</v>
      </c>
      <c r="G134" s="145">
        <v>1969.41</v>
      </c>
      <c r="H134" s="146"/>
      <c r="I134" s="147"/>
      <c r="J134" s="147"/>
    </row>
    <row r="135" spans="2:10" ht="19.5" customHeight="1">
      <c r="B135" s="142" t="s">
        <v>180</v>
      </c>
      <c r="C135" s="165">
        <v>87881</v>
      </c>
      <c r="D135" s="143" t="s">
        <v>115</v>
      </c>
      <c r="E135" s="144" t="s">
        <v>386</v>
      </c>
      <c r="F135" s="142" t="s">
        <v>61</v>
      </c>
      <c r="G135" s="145">
        <v>579.57000000000005</v>
      </c>
      <c r="H135" s="146"/>
      <c r="I135" s="147"/>
      <c r="J135" s="147"/>
    </row>
    <row r="136" spans="2:10" ht="19.5" customHeight="1">
      <c r="B136" s="142" t="s">
        <v>181</v>
      </c>
      <c r="C136" s="165">
        <v>87535</v>
      </c>
      <c r="D136" s="143" t="s">
        <v>115</v>
      </c>
      <c r="E136" s="144" t="s">
        <v>387</v>
      </c>
      <c r="F136" s="142" t="s">
        <v>61</v>
      </c>
      <c r="G136" s="145">
        <v>1969.41</v>
      </c>
      <c r="H136" s="146"/>
      <c r="I136" s="147"/>
      <c r="J136" s="147"/>
    </row>
    <row r="137" spans="2:10" ht="19.5" customHeight="1">
      <c r="B137" s="142" t="s">
        <v>182</v>
      </c>
      <c r="C137" s="142">
        <v>87543</v>
      </c>
      <c r="D137" s="143" t="s">
        <v>115</v>
      </c>
      <c r="E137" s="144" t="s">
        <v>388</v>
      </c>
      <c r="F137" s="142" t="s">
        <v>61</v>
      </c>
      <c r="G137" s="145">
        <v>1307.77</v>
      </c>
      <c r="H137" s="146"/>
      <c r="I137" s="147"/>
      <c r="J137" s="147"/>
    </row>
    <row r="138" spans="2:10" ht="19.5" customHeight="1">
      <c r="B138" s="142" t="s">
        <v>183</v>
      </c>
      <c r="C138" s="142">
        <v>87543</v>
      </c>
      <c r="D138" s="143" t="s">
        <v>115</v>
      </c>
      <c r="E138" s="144" t="s">
        <v>389</v>
      </c>
      <c r="F138" s="142" t="s">
        <v>61</v>
      </c>
      <c r="G138" s="145">
        <v>579.57000000000005</v>
      </c>
      <c r="H138" s="146"/>
      <c r="I138" s="147"/>
      <c r="J138" s="147"/>
    </row>
    <row r="139" spans="2:10" ht="30" customHeight="1">
      <c r="B139" s="142" t="s">
        <v>184</v>
      </c>
      <c r="C139" s="142">
        <v>87273</v>
      </c>
      <c r="D139" s="143" t="s">
        <v>115</v>
      </c>
      <c r="E139" s="144" t="s">
        <v>390</v>
      </c>
      <c r="F139" s="142" t="s">
        <v>61</v>
      </c>
      <c r="G139" s="145">
        <v>439.53</v>
      </c>
      <c r="H139" s="146"/>
      <c r="I139" s="147"/>
      <c r="J139" s="147"/>
    </row>
    <row r="140" spans="2:10" ht="30" customHeight="1">
      <c r="B140" s="142" t="s">
        <v>185</v>
      </c>
      <c r="C140" s="165">
        <v>87267</v>
      </c>
      <c r="D140" s="143" t="s">
        <v>115</v>
      </c>
      <c r="E140" s="152" t="s">
        <v>391</v>
      </c>
      <c r="F140" s="142" t="s">
        <v>61</v>
      </c>
      <c r="G140" s="145">
        <v>222.12</v>
      </c>
      <c r="H140" s="146"/>
      <c r="I140" s="147"/>
      <c r="J140" s="147"/>
    </row>
    <row r="141" spans="2:10" ht="19.5" customHeight="1">
      <c r="B141" s="273" t="s">
        <v>392</v>
      </c>
      <c r="C141" s="273" t="s">
        <v>393</v>
      </c>
      <c r="D141" s="274" t="s">
        <v>115</v>
      </c>
      <c r="E141" s="275" t="s">
        <v>394</v>
      </c>
      <c r="F141" s="276" t="s">
        <v>64</v>
      </c>
      <c r="G141" s="277">
        <v>257.14999999999998</v>
      </c>
      <c r="H141" s="278"/>
      <c r="I141" s="279"/>
      <c r="J141" s="279"/>
    </row>
    <row r="142" spans="2:10" ht="19.5" customHeight="1">
      <c r="B142" s="157"/>
      <c r="C142" s="158"/>
      <c r="D142" s="158"/>
      <c r="E142" s="158"/>
      <c r="F142" s="158"/>
      <c r="G142" s="158"/>
      <c r="H142" s="159" t="s">
        <v>285</v>
      </c>
      <c r="I142" s="160"/>
      <c r="J142" s="161"/>
    </row>
    <row r="143" spans="2:10" ht="19.5" customHeight="1">
      <c r="B143" s="182"/>
      <c r="C143" s="182"/>
      <c r="D143" s="182"/>
      <c r="E143" s="182"/>
      <c r="F143" s="182"/>
      <c r="G143" s="115"/>
      <c r="H143" s="115"/>
      <c r="I143" s="115"/>
      <c r="J143" s="183"/>
    </row>
    <row r="144" spans="2:10" ht="19.5" customHeight="1">
      <c r="B144" s="138" t="s">
        <v>395</v>
      </c>
      <c r="C144" s="139"/>
      <c r="D144" s="139"/>
      <c r="E144" s="140" t="s">
        <v>396</v>
      </c>
      <c r="F144" s="140"/>
      <c r="G144" s="141"/>
      <c r="H144" s="141"/>
      <c r="I144" s="141"/>
      <c r="J144" s="141"/>
    </row>
    <row r="145" spans="2:10" ht="19.5" customHeight="1">
      <c r="B145" s="173" t="s">
        <v>186</v>
      </c>
      <c r="C145" s="185"/>
      <c r="D145" s="150"/>
      <c r="E145" s="186" t="s">
        <v>397</v>
      </c>
      <c r="F145" s="172"/>
      <c r="G145" s="145"/>
      <c r="H145" s="146"/>
      <c r="I145" s="147"/>
      <c r="J145" s="147"/>
    </row>
    <row r="146" spans="2:10" ht="19.5" customHeight="1">
      <c r="B146" s="142" t="s">
        <v>398</v>
      </c>
      <c r="C146" s="187">
        <v>87630</v>
      </c>
      <c r="D146" s="165" t="s">
        <v>115</v>
      </c>
      <c r="E146" s="152" t="s">
        <v>399</v>
      </c>
      <c r="F146" s="172" t="s">
        <v>61</v>
      </c>
      <c r="G146" s="145">
        <v>814.48</v>
      </c>
      <c r="H146" s="146"/>
      <c r="I146" s="147"/>
      <c r="J146" s="147"/>
    </row>
    <row r="147" spans="2:10" ht="30" customHeight="1">
      <c r="B147" s="142" t="s">
        <v>400</v>
      </c>
      <c r="C147" s="165">
        <v>98679</v>
      </c>
      <c r="D147" s="165" t="s">
        <v>115</v>
      </c>
      <c r="E147" s="152" t="s">
        <v>401</v>
      </c>
      <c r="F147" s="149" t="s">
        <v>61</v>
      </c>
      <c r="G147" s="145">
        <v>814.48</v>
      </c>
      <c r="H147" s="146"/>
      <c r="I147" s="147"/>
      <c r="J147" s="147"/>
    </row>
    <row r="148" spans="2:10" ht="30" customHeight="1">
      <c r="B148" s="142" t="s">
        <v>402</v>
      </c>
      <c r="C148" s="142">
        <v>87251</v>
      </c>
      <c r="D148" s="143" t="s">
        <v>115</v>
      </c>
      <c r="E148" s="152" t="s">
        <v>403</v>
      </c>
      <c r="F148" s="142" t="s">
        <v>61</v>
      </c>
      <c r="G148" s="145">
        <v>65.28</v>
      </c>
      <c r="H148" s="146"/>
      <c r="I148" s="147"/>
      <c r="J148" s="147"/>
    </row>
    <row r="149" spans="2:10" ht="30" customHeight="1">
      <c r="B149" s="142" t="s">
        <v>404</v>
      </c>
      <c r="C149" s="142">
        <v>87251</v>
      </c>
      <c r="D149" s="143" t="s">
        <v>115</v>
      </c>
      <c r="E149" s="152" t="s">
        <v>405</v>
      </c>
      <c r="F149" s="142" t="s">
        <v>61</v>
      </c>
      <c r="G149" s="145">
        <v>749.2</v>
      </c>
      <c r="H149" s="146"/>
      <c r="I149" s="147"/>
      <c r="J149" s="147"/>
    </row>
    <row r="150" spans="2:10" ht="20.100000000000001" customHeight="1">
      <c r="B150" s="142" t="s">
        <v>406</v>
      </c>
      <c r="C150" s="142" t="s">
        <v>188</v>
      </c>
      <c r="D150" s="143" t="s">
        <v>117</v>
      </c>
      <c r="E150" s="188" t="s">
        <v>407</v>
      </c>
      <c r="F150" s="181" t="s">
        <v>61</v>
      </c>
      <c r="G150" s="145">
        <v>40.950000000000003</v>
      </c>
      <c r="H150" s="146"/>
      <c r="I150" s="147"/>
      <c r="J150" s="147"/>
    </row>
    <row r="151" spans="2:10" ht="19.5" customHeight="1">
      <c r="B151" s="142" t="s">
        <v>408</v>
      </c>
      <c r="C151" s="142" t="s">
        <v>409</v>
      </c>
      <c r="D151" s="143" t="s">
        <v>117</v>
      </c>
      <c r="E151" s="152" t="s">
        <v>410</v>
      </c>
      <c r="F151" s="149" t="s">
        <v>61</v>
      </c>
      <c r="G151" s="145">
        <v>5.4</v>
      </c>
      <c r="H151" s="146"/>
      <c r="I151" s="147"/>
      <c r="J151" s="147"/>
    </row>
    <row r="152" spans="2:10" ht="19.5" customHeight="1">
      <c r="B152" s="142" t="s">
        <v>411</v>
      </c>
      <c r="C152" s="142" t="s">
        <v>412</v>
      </c>
      <c r="D152" s="143" t="s">
        <v>117</v>
      </c>
      <c r="E152" s="152" t="s">
        <v>413</v>
      </c>
      <c r="F152" s="149" t="s">
        <v>64</v>
      </c>
      <c r="G152" s="145">
        <v>18.5</v>
      </c>
      <c r="H152" s="146"/>
      <c r="I152" s="147"/>
      <c r="J152" s="147"/>
    </row>
    <row r="153" spans="2:10" ht="19.5" customHeight="1">
      <c r="B153" s="173" t="s">
        <v>187</v>
      </c>
      <c r="C153" s="185"/>
      <c r="D153" s="150"/>
      <c r="E153" s="186" t="s">
        <v>248</v>
      </c>
      <c r="F153" s="149"/>
      <c r="G153" s="145"/>
      <c r="H153" s="146"/>
      <c r="I153" s="147"/>
      <c r="J153" s="147"/>
    </row>
    <row r="154" spans="2:10" ht="19.5" customHeight="1">
      <c r="B154" s="142" t="s">
        <v>414</v>
      </c>
      <c r="C154" s="142">
        <v>94996</v>
      </c>
      <c r="D154" s="143" t="s">
        <v>115</v>
      </c>
      <c r="E154" s="152" t="s">
        <v>415</v>
      </c>
      <c r="F154" s="149" t="s">
        <v>61</v>
      </c>
      <c r="G154" s="145">
        <v>250.81</v>
      </c>
      <c r="H154" s="146"/>
      <c r="I154" s="147"/>
      <c r="J154" s="147"/>
    </row>
    <row r="155" spans="2:10" ht="19.5" customHeight="1">
      <c r="B155" s="142" t="s">
        <v>416</v>
      </c>
      <c r="C155" s="142">
        <v>94963</v>
      </c>
      <c r="D155" s="143" t="s">
        <v>115</v>
      </c>
      <c r="E155" s="155" t="s">
        <v>417</v>
      </c>
      <c r="F155" s="149" t="s">
        <v>61</v>
      </c>
      <c r="G155" s="145">
        <v>11.98</v>
      </c>
      <c r="H155" s="146"/>
      <c r="I155" s="147"/>
      <c r="J155" s="147"/>
    </row>
    <row r="156" spans="2:10" ht="19.5" customHeight="1">
      <c r="B156" s="142" t="s">
        <v>418</v>
      </c>
      <c r="C156" s="165">
        <v>94263</v>
      </c>
      <c r="D156" s="165" t="s">
        <v>115</v>
      </c>
      <c r="E156" s="189" t="s">
        <v>419</v>
      </c>
      <c r="F156" s="149" t="s">
        <v>64</v>
      </c>
      <c r="G156" s="145">
        <v>27.3</v>
      </c>
      <c r="H156" s="146"/>
      <c r="I156" s="147"/>
      <c r="J156" s="147"/>
    </row>
    <row r="157" spans="2:10" ht="19.5" customHeight="1">
      <c r="B157" s="142" t="s">
        <v>420</v>
      </c>
      <c r="C157" s="142">
        <v>88549</v>
      </c>
      <c r="D157" s="143" t="s">
        <v>115</v>
      </c>
      <c r="E157" s="152" t="s">
        <v>421</v>
      </c>
      <c r="F157" s="149" t="s">
        <v>63</v>
      </c>
      <c r="G157" s="145">
        <v>11.28</v>
      </c>
      <c r="H157" s="146"/>
      <c r="I157" s="147"/>
      <c r="J157" s="147"/>
    </row>
    <row r="158" spans="2:10" ht="19.5" customHeight="1">
      <c r="B158" s="157"/>
      <c r="C158" s="158"/>
      <c r="D158" s="158"/>
      <c r="E158" s="158"/>
      <c r="F158" s="158"/>
      <c r="G158" s="158"/>
      <c r="H158" s="159" t="s">
        <v>285</v>
      </c>
      <c r="I158" s="160"/>
      <c r="J158" s="161"/>
    </row>
    <row r="159" spans="2:10" ht="19.5" customHeight="1">
      <c r="B159" s="182"/>
      <c r="C159" s="182"/>
      <c r="D159" s="182"/>
      <c r="E159" s="182"/>
      <c r="F159" s="182"/>
      <c r="G159" s="115"/>
      <c r="H159" s="115"/>
      <c r="I159" s="115"/>
      <c r="J159" s="183"/>
    </row>
    <row r="160" spans="2:10" ht="19.5" customHeight="1">
      <c r="B160" s="138" t="s">
        <v>422</v>
      </c>
      <c r="C160" s="139"/>
      <c r="D160" s="139"/>
      <c r="E160" s="140" t="s">
        <v>423</v>
      </c>
      <c r="F160" s="140"/>
      <c r="G160" s="141"/>
      <c r="H160" s="141"/>
      <c r="I160" s="141"/>
      <c r="J160" s="141"/>
    </row>
    <row r="161" spans="2:10" ht="19.5" customHeight="1">
      <c r="B161" s="142" t="s">
        <v>189</v>
      </c>
      <c r="C161" s="165">
        <v>96132</v>
      </c>
      <c r="D161" s="165" t="s">
        <v>115</v>
      </c>
      <c r="E161" s="152" t="s">
        <v>424</v>
      </c>
      <c r="F161" s="142" t="s">
        <v>61</v>
      </c>
      <c r="G161" s="145">
        <v>432.55</v>
      </c>
      <c r="H161" s="146"/>
      <c r="I161" s="147"/>
      <c r="J161" s="147"/>
    </row>
    <row r="162" spans="2:10" ht="19.5" customHeight="1">
      <c r="B162" s="142" t="s">
        <v>190</v>
      </c>
      <c r="C162" s="165">
        <v>96132</v>
      </c>
      <c r="D162" s="165" t="s">
        <v>115</v>
      </c>
      <c r="E162" s="152" t="s">
        <v>425</v>
      </c>
      <c r="F162" s="142" t="s">
        <v>61</v>
      </c>
      <c r="G162" s="145">
        <v>579.57000000000005</v>
      </c>
      <c r="H162" s="146"/>
      <c r="I162" s="147"/>
      <c r="J162" s="147"/>
    </row>
    <row r="163" spans="2:10" ht="19.5" customHeight="1">
      <c r="B163" s="142" t="s">
        <v>191</v>
      </c>
      <c r="C163" s="142">
        <v>88489</v>
      </c>
      <c r="D163" s="143" t="s">
        <v>115</v>
      </c>
      <c r="E163" s="152" t="s">
        <v>426</v>
      </c>
      <c r="F163" s="142" t="s">
        <v>61</v>
      </c>
      <c r="G163" s="145">
        <v>1307.77</v>
      </c>
      <c r="H163" s="146"/>
      <c r="I163" s="147"/>
      <c r="J163" s="147"/>
    </row>
    <row r="164" spans="2:10" ht="19.5" customHeight="1">
      <c r="B164" s="142" t="s">
        <v>193</v>
      </c>
      <c r="C164" s="142">
        <v>88486</v>
      </c>
      <c r="D164" s="143" t="s">
        <v>115</v>
      </c>
      <c r="E164" s="152" t="s">
        <v>427</v>
      </c>
      <c r="F164" s="142" t="s">
        <v>61</v>
      </c>
      <c r="G164" s="145">
        <v>579.57000000000005</v>
      </c>
      <c r="H164" s="146"/>
      <c r="I164" s="147"/>
      <c r="J164" s="147"/>
    </row>
    <row r="165" spans="2:10" ht="19.5" customHeight="1">
      <c r="B165" s="142" t="s">
        <v>194</v>
      </c>
      <c r="C165" s="142" t="s">
        <v>428</v>
      </c>
      <c r="D165" s="143" t="s">
        <v>115</v>
      </c>
      <c r="E165" s="152" t="s">
        <v>429</v>
      </c>
      <c r="F165" s="142" t="s">
        <v>61</v>
      </c>
      <c r="G165" s="145">
        <v>25.72</v>
      </c>
      <c r="H165" s="146"/>
      <c r="I165" s="147"/>
      <c r="J165" s="147"/>
    </row>
    <row r="166" spans="2:10" ht="19.5" customHeight="1">
      <c r="B166" s="142" t="s">
        <v>195</v>
      </c>
      <c r="C166" s="165">
        <v>100742</v>
      </c>
      <c r="D166" s="143" t="s">
        <v>115</v>
      </c>
      <c r="E166" s="152" t="s">
        <v>430</v>
      </c>
      <c r="F166" s="142" t="s">
        <v>61</v>
      </c>
      <c r="G166" s="145">
        <v>21.6</v>
      </c>
      <c r="H166" s="146"/>
      <c r="I166" s="147"/>
      <c r="J166" s="147"/>
    </row>
    <row r="167" spans="2:10" ht="19.5" customHeight="1">
      <c r="B167" s="142" t="s">
        <v>431</v>
      </c>
      <c r="C167" s="142" t="s">
        <v>428</v>
      </c>
      <c r="D167" s="143" t="s">
        <v>115</v>
      </c>
      <c r="E167" s="152" t="s">
        <v>432</v>
      </c>
      <c r="F167" s="142" t="s">
        <v>61</v>
      </c>
      <c r="G167" s="145">
        <v>62.56</v>
      </c>
      <c r="H167" s="146"/>
      <c r="I167" s="147"/>
      <c r="J167" s="147"/>
    </row>
    <row r="168" spans="2:10" ht="19.5" customHeight="1">
      <c r="B168" s="157"/>
      <c r="C168" s="158"/>
      <c r="D168" s="158"/>
      <c r="E168" s="158"/>
      <c r="F168" s="158"/>
      <c r="G168" s="158"/>
      <c r="H168" s="159" t="s">
        <v>285</v>
      </c>
      <c r="I168" s="160"/>
      <c r="J168" s="161"/>
    </row>
    <row r="169" spans="2:10" ht="19.5" customHeight="1">
      <c r="B169" s="182"/>
      <c r="C169" s="182"/>
      <c r="D169" s="182"/>
      <c r="E169" s="182"/>
      <c r="F169" s="182"/>
      <c r="G169" s="115"/>
      <c r="H169" s="115"/>
      <c r="I169" s="115"/>
      <c r="J169" s="183"/>
    </row>
    <row r="170" spans="2:10" ht="19.5" customHeight="1">
      <c r="B170" s="138" t="s">
        <v>433</v>
      </c>
      <c r="C170" s="139"/>
      <c r="D170" s="139"/>
      <c r="E170" s="140" t="s">
        <v>434</v>
      </c>
      <c r="F170" s="140"/>
      <c r="G170" s="141"/>
      <c r="H170" s="141"/>
      <c r="I170" s="141"/>
      <c r="J170" s="141"/>
    </row>
    <row r="171" spans="2:10" ht="19.5" customHeight="1">
      <c r="B171" s="142" t="s">
        <v>196</v>
      </c>
      <c r="C171" s="142">
        <v>89401</v>
      </c>
      <c r="D171" s="143" t="s">
        <v>115</v>
      </c>
      <c r="E171" s="190" t="s">
        <v>435</v>
      </c>
      <c r="F171" s="180" t="s">
        <v>64</v>
      </c>
      <c r="G171" s="145">
        <v>23</v>
      </c>
      <c r="H171" s="146"/>
      <c r="I171" s="147"/>
      <c r="J171" s="147"/>
    </row>
    <row r="172" spans="2:10" ht="19.5" customHeight="1">
      <c r="B172" s="142" t="s">
        <v>197</v>
      </c>
      <c r="C172" s="142">
        <v>89446</v>
      </c>
      <c r="D172" s="143" t="s">
        <v>115</v>
      </c>
      <c r="E172" s="190" t="s">
        <v>436</v>
      </c>
      <c r="F172" s="180" t="s">
        <v>64</v>
      </c>
      <c r="G172" s="145">
        <v>8</v>
      </c>
      <c r="H172" s="146"/>
      <c r="I172" s="147"/>
      <c r="J172" s="147"/>
    </row>
    <row r="173" spans="2:10" ht="19.5" customHeight="1">
      <c r="B173" s="142" t="s">
        <v>198</v>
      </c>
      <c r="C173" s="142">
        <v>89447</v>
      </c>
      <c r="D173" s="143" t="s">
        <v>115</v>
      </c>
      <c r="E173" s="190" t="s">
        <v>437</v>
      </c>
      <c r="F173" s="180" t="s">
        <v>64</v>
      </c>
      <c r="G173" s="145">
        <v>3</v>
      </c>
      <c r="H173" s="146"/>
      <c r="I173" s="147"/>
      <c r="J173" s="147"/>
    </row>
    <row r="174" spans="2:10" ht="19.5" customHeight="1">
      <c r="B174" s="142" t="s">
        <v>199</v>
      </c>
      <c r="C174" s="142">
        <v>89448</v>
      </c>
      <c r="D174" s="143" t="s">
        <v>115</v>
      </c>
      <c r="E174" s="190" t="s">
        <v>438</v>
      </c>
      <c r="F174" s="180" t="s">
        <v>64</v>
      </c>
      <c r="G174" s="145">
        <v>11</v>
      </c>
      <c r="H174" s="146"/>
      <c r="I174" s="147"/>
      <c r="J174" s="147"/>
    </row>
    <row r="175" spans="2:10" ht="19.5" customHeight="1">
      <c r="B175" s="142" t="s">
        <v>200</v>
      </c>
      <c r="C175" s="142">
        <v>89449</v>
      </c>
      <c r="D175" s="143" t="s">
        <v>115</v>
      </c>
      <c r="E175" s="190" t="s">
        <v>439</v>
      </c>
      <c r="F175" s="180" t="s">
        <v>64</v>
      </c>
      <c r="G175" s="145">
        <v>4</v>
      </c>
      <c r="H175" s="146"/>
      <c r="I175" s="147"/>
      <c r="J175" s="147"/>
    </row>
    <row r="176" spans="2:10" ht="19.5" customHeight="1">
      <c r="B176" s="142" t="s">
        <v>440</v>
      </c>
      <c r="C176" s="142">
        <v>89450</v>
      </c>
      <c r="D176" s="143" t="s">
        <v>115</v>
      </c>
      <c r="E176" s="190" t="s">
        <v>441</v>
      </c>
      <c r="F176" s="180" t="s">
        <v>64</v>
      </c>
      <c r="G176" s="145">
        <v>69</v>
      </c>
      <c r="H176" s="146"/>
      <c r="I176" s="147"/>
      <c r="J176" s="147"/>
    </row>
    <row r="177" spans="2:10" ht="19.5" customHeight="1">
      <c r="B177" s="142" t="s">
        <v>442</v>
      </c>
      <c r="C177" s="142">
        <v>89404</v>
      </c>
      <c r="D177" s="143" t="s">
        <v>115</v>
      </c>
      <c r="E177" s="153" t="s">
        <v>443</v>
      </c>
      <c r="F177" s="143" t="s">
        <v>107</v>
      </c>
      <c r="G177" s="145">
        <v>14</v>
      </c>
      <c r="H177" s="146"/>
      <c r="I177" s="147"/>
      <c r="J177" s="147"/>
    </row>
    <row r="178" spans="2:10" ht="19.5" customHeight="1">
      <c r="B178" s="142" t="s">
        <v>444</v>
      </c>
      <c r="C178" s="142">
        <v>89481</v>
      </c>
      <c r="D178" s="143" t="s">
        <v>115</v>
      </c>
      <c r="E178" s="153" t="s">
        <v>445</v>
      </c>
      <c r="F178" s="143" t="s">
        <v>107</v>
      </c>
      <c r="G178" s="145">
        <v>15</v>
      </c>
      <c r="H178" s="146"/>
      <c r="I178" s="147"/>
      <c r="J178" s="147"/>
    </row>
    <row r="179" spans="2:10" ht="19.5" customHeight="1">
      <c r="B179" s="142" t="s">
        <v>446</v>
      </c>
      <c r="C179" s="142">
        <v>89492</v>
      </c>
      <c r="D179" s="143" t="s">
        <v>115</v>
      </c>
      <c r="E179" s="153" t="s">
        <v>447</v>
      </c>
      <c r="F179" s="143" t="s">
        <v>107</v>
      </c>
      <c r="G179" s="145">
        <v>42</v>
      </c>
      <c r="H179" s="146"/>
      <c r="I179" s="147"/>
      <c r="J179" s="147"/>
    </row>
    <row r="180" spans="2:10" ht="19.5" customHeight="1">
      <c r="B180" s="142" t="s">
        <v>448</v>
      </c>
      <c r="C180" s="142">
        <v>89497</v>
      </c>
      <c r="D180" s="143" t="s">
        <v>115</v>
      </c>
      <c r="E180" s="153" t="s">
        <v>449</v>
      </c>
      <c r="F180" s="143" t="s">
        <v>107</v>
      </c>
      <c r="G180" s="145">
        <v>8</v>
      </c>
      <c r="H180" s="146"/>
      <c r="I180" s="147"/>
      <c r="J180" s="147"/>
    </row>
    <row r="181" spans="2:10" ht="19.5" customHeight="1">
      <c r="B181" s="142" t="s">
        <v>450</v>
      </c>
      <c r="C181" s="142">
        <v>89505</v>
      </c>
      <c r="D181" s="143" t="s">
        <v>115</v>
      </c>
      <c r="E181" s="153" t="s">
        <v>451</v>
      </c>
      <c r="F181" s="143" t="s">
        <v>107</v>
      </c>
      <c r="G181" s="145">
        <v>2</v>
      </c>
      <c r="H181" s="146"/>
      <c r="I181" s="147"/>
      <c r="J181" s="147"/>
    </row>
    <row r="182" spans="2:10" ht="19.5" customHeight="1">
      <c r="B182" s="142" t="s">
        <v>452</v>
      </c>
      <c r="C182" s="142">
        <v>89619</v>
      </c>
      <c r="D182" s="143" t="s">
        <v>115</v>
      </c>
      <c r="E182" s="153" t="s">
        <v>453</v>
      </c>
      <c r="F182" s="143" t="s">
        <v>107</v>
      </c>
      <c r="G182" s="145">
        <v>2</v>
      </c>
      <c r="H182" s="146"/>
      <c r="I182" s="147"/>
      <c r="J182" s="147"/>
    </row>
    <row r="183" spans="2:10" ht="19.5" customHeight="1">
      <c r="B183" s="142" t="s">
        <v>454</v>
      </c>
      <c r="C183" s="142">
        <v>89622</v>
      </c>
      <c r="D183" s="143" t="s">
        <v>115</v>
      </c>
      <c r="E183" s="153" t="s">
        <v>455</v>
      </c>
      <c r="F183" s="143" t="s">
        <v>107</v>
      </c>
      <c r="G183" s="145">
        <v>1</v>
      </c>
      <c r="H183" s="146"/>
      <c r="I183" s="147"/>
      <c r="J183" s="147"/>
    </row>
    <row r="184" spans="2:10" ht="19.5" customHeight="1">
      <c r="B184" s="142" t="s">
        <v>456</v>
      </c>
      <c r="C184" s="142">
        <v>89626</v>
      </c>
      <c r="D184" s="143" t="s">
        <v>115</v>
      </c>
      <c r="E184" s="153" t="s">
        <v>457</v>
      </c>
      <c r="F184" s="143" t="s">
        <v>107</v>
      </c>
      <c r="G184" s="145">
        <v>2</v>
      </c>
      <c r="H184" s="146"/>
      <c r="I184" s="147"/>
      <c r="J184" s="147"/>
    </row>
    <row r="185" spans="2:10" ht="19.5" customHeight="1">
      <c r="B185" s="142" t="s">
        <v>458</v>
      </c>
      <c r="C185" s="142">
        <v>89627</v>
      </c>
      <c r="D185" s="143" t="s">
        <v>115</v>
      </c>
      <c r="E185" s="153" t="s">
        <v>459</v>
      </c>
      <c r="F185" s="143" t="s">
        <v>107</v>
      </c>
      <c r="G185" s="145">
        <v>5</v>
      </c>
      <c r="H185" s="146"/>
      <c r="I185" s="147"/>
      <c r="J185" s="147"/>
    </row>
    <row r="186" spans="2:10" ht="19.5" customHeight="1">
      <c r="B186" s="142" t="s">
        <v>460</v>
      </c>
      <c r="C186" s="142">
        <v>89630</v>
      </c>
      <c r="D186" s="143" t="s">
        <v>115</v>
      </c>
      <c r="E186" s="153" t="s">
        <v>461</v>
      </c>
      <c r="F186" s="143" t="s">
        <v>107</v>
      </c>
      <c r="G186" s="145">
        <v>2</v>
      </c>
      <c r="H186" s="146"/>
      <c r="I186" s="147"/>
      <c r="J186" s="147"/>
    </row>
    <row r="187" spans="2:10" ht="19.5" customHeight="1">
      <c r="B187" s="142" t="s">
        <v>462</v>
      </c>
      <c r="C187" s="142">
        <v>89438</v>
      </c>
      <c r="D187" s="143" t="s">
        <v>115</v>
      </c>
      <c r="E187" s="153" t="s">
        <v>463</v>
      </c>
      <c r="F187" s="143" t="s">
        <v>107</v>
      </c>
      <c r="G187" s="145">
        <v>6</v>
      </c>
      <c r="H187" s="146"/>
      <c r="I187" s="147"/>
      <c r="J187" s="147"/>
    </row>
    <row r="188" spans="2:10" ht="19.5" customHeight="1">
      <c r="B188" s="142" t="s">
        <v>464</v>
      </c>
      <c r="C188" s="142">
        <v>89617</v>
      </c>
      <c r="D188" s="143" t="s">
        <v>115</v>
      </c>
      <c r="E188" s="153" t="s">
        <v>465</v>
      </c>
      <c r="F188" s="143" t="s">
        <v>107</v>
      </c>
      <c r="G188" s="145">
        <v>4</v>
      </c>
      <c r="H188" s="146"/>
      <c r="I188" s="147"/>
      <c r="J188" s="147"/>
    </row>
    <row r="189" spans="2:10" ht="19.5" customHeight="1">
      <c r="B189" s="142" t="s">
        <v>466</v>
      </c>
      <c r="C189" s="142">
        <v>89623</v>
      </c>
      <c r="D189" s="143" t="s">
        <v>115</v>
      </c>
      <c r="E189" s="153" t="s">
        <v>467</v>
      </c>
      <c r="F189" s="143" t="s">
        <v>107</v>
      </c>
      <c r="G189" s="145">
        <v>1</v>
      </c>
      <c r="H189" s="146"/>
      <c r="I189" s="147"/>
      <c r="J189" s="147"/>
    </row>
    <row r="190" spans="2:10" ht="19.5" customHeight="1">
      <c r="B190" s="142" t="s">
        <v>468</v>
      </c>
      <c r="C190" s="142">
        <v>89628</v>
      </c>
      <c r="D190" s="143" t="s">
        <v>115</v>
      </c>
      <c r="E190" s="153" t="s">
        <v>469</v>
      </c>
      <c r="F190" s="143" t="s">
        <v>107</v>
      </c>
      <c r="G190" s="145">
        <v>8</v>
      </c>
      <c r="H190" s="146"/>
      <c r="I190" s="147"/>
      <c r="J190" s="147"/>
    </row>
    <row r="191" spans="2:10" ht="19.5" customHeight="1">
      <c r="B191" s="142" t="s">
        <v>470</v>
      </c>
      <c r="C191" s="142">
        <v>94495</v>
      </c>
      <c r="D191" s="143" t="s">
        <v>115</v>
      </c>
      <c r="E191" s="190" t="s">
        <v>214</v>
      </c>
      <c r="F191" s="180" t="s">
        <v>107</v>
      </c>
      <c r="G191" s="145">
        <v>4</v>
      </c>
      <c r="H191" s="146"/>
      <c r="I191" s="147"/>
      <c r="J191" s="147"/>
    </row>
    <row r="192" spans="2:10" ht="19.5" customHeight="1">
      <c r="B192" s="142" t="s">
        <v>471</v>
      </c>
      <c r="C192" s="142">
        <v>94496</v>
      </c>
      <c r="D192" s="143" t="s">
        <v>115</v>
      </c>
      <c r="E192" s="190" t="s">
        <v>472</v>
      </c>
      <c r="F192" s="180" t="s">
        <v>107</v>
      </c>
      <c r="G192" s="145">
        <v>2</v>
      </c>
      <c r="H192" s="146"/>
      <c r="I192" s="147"/>
      <c r="J192" s="147"/>
    </row>
    <row r="193" spans="2:10" ht="19.5" customHeight="1">
      <c r="B193" s="142" t="s">
        <v>473</v>
      </c>
      <c r="C193" s="142">
        <v>94497</v>
      </c>
      <c r="D193" s="143" t="s">
        <v>115</v>
      </c>
      <c r="E193" s="190" t="s">
        <v>474</v>
      </c>
      <c r="F193" s="180" t="s">
        <v>107</v>
      </c>
      <c r="G193" s="145">
        <v>1</v>
      </c>
      <c r="H193" s="146"/>
      <c r="I193" s="147"/>
      <c r="J193" s="147"/>
    </row>
    <row r="194" spans="2:10" ht="19.5" customHeight="1">
      <c r="B194" s="142" t="s">
        <v>475</v>
      </c>
      <c r="C194" s="142">
        <v>94498</v>
      </c>
      <c r="D194" s="143" t="s">
        <v>115</v>
      </c>
      <c r="E194" s="190" t="s">
        <v>215</v>
      </c>
      <c r="F194" s="180" t="s">
        <v>107</v>
      </c>
      <c r="G194" s="145">
        <v>1</v>
      </c>
      <c r="H194" s="146"/>
      <c r="I194" s="147"/>
      <c r="J194" s="147"/>
    </row>
    <row r="195" spans="2:10" ht="19.5" customHeight="1">
      <c r="B195" s="142" t="s">
        <v>476</v>
      </c>
      <c r="C195" s="142">
        <v>94499</v>
      </c>
      <c r="D195" s="143" t="s">
        <v>115</v>
      </c>
      <c r="E195" s="179" t="s">
        <v>477</v>
      </c>
      <c r="F195" s="180" t="s">
        <v>107</v>
      </c>
      <c r="G195" s="145">
        <v>2</v>
      </c>
      <c r="H195" s="146"/>
      <c r="I195" s="147"/>
      <c r="J195" s="147"/>
    </row>
    <row r="196" spans="2:10" ht="19.5" customHeight="1">
      <c r="B196" s="142" t="s">
        <v>478</v>
      </c>
      <c r="C196" s="142">
        <v>89985</v>
      </c>
      <c r="D196" s="143" t="s">
        <v>115</v>
      </c>
      <c r="E196" s="190" t="s">
        <v>479</v>
      </c>
      <c r="F196" s="180" t="s">
        <v>107</v>
      </c>
      <c r="G196" s="145">
        <v>1</v>
      </c>
      <c r="H196" s="146"/>
      <c r="I196" s="147"/>
      <c r="J196" s="147"/>
    </row>
    <row r="197" spans="2:10" ht="19.5" customHeight="1">
      <c r="B197" s="142" t="s">
        <v>480</v>
      </c>
      <c r="C197" s="142"/>
      <c r="D197" s="143" t="s">
        <v>246</v>
      </c>
      <c r="E197" s="153" t="s">
        <v>481</v>
      </c>
      <c r="F197" s="143" t="s">
        <v>107</v>
      </c>
      <c r="G197" s="145">
        <v>1</v>
      </c>
      <c r="H197" s="146"/>
      <c r="I197" s="147"/>
      <c r="J197" s="147"/>
    </row>
    <row r="198" spans="2:10" ht="19.5" customHeight="1">
      <c r="B198" s="157"/>
      <c r="C198" s="158"/>
      <c r="D198" s="158"/>
      <c r="E198" s="158"/>
      <c r="F198" s="158"/>
      <c r="G198" s="158"/>
      <c r="H198" s="159" t="s">
        <v>285</v>
      </c>
      <c r="I198" s="160"/>
      <c r="J198" s="161"/>
    </row>
    <row r="199" spans="2:10" ht="19.5" customHeight="1">
      <c r="B199" s="108"/>
      <c r="C199" s="191"/>
      <c r="D199" s="191"/>
      <c r="E199" s="191"/>
      <c r="F199" s="191"/>
      <c r="G199" s="126"/>
      <c r="H199" s="126"/>
      <c r="I199" s="126"/>
      <c r="J199" s="126"/>
    </row>
    <row r="200" spans="2:10" ht="19.5" customHeight="1">
      <c r="B200" s="138" t="s">
        <v>482</v>
      </c>
      <c r="C200" s="139"/>
      <c r="D200" s="139"/>
      <c r="E200" s="140" t="s">
        <v>483</v>
      </c>
      <c r="F200" s="140"/>
      <c r="G200" s="141"/>
      <c r="H200" s="141"/>
      <c r="I200" s="141"/>
      <c r="J200" s="141"/>
    </row>
    <row r="201" spans="2:10" ht="19.5" customHeight="1">
      <c r="B201" s="142" t="s">
        <v>201</v>
      </c>
      <c r="C201" s="142">
        <v>89711</v>
      </c>
      <c r="D201" s="143" t="s">
        <v>115</v>
      </c>
      <c r="E201" s="190" t="s">
        <v>484</v>
      </c>
      <c r="F201" s="180" t="s">
        <v>64</v>
      </c>
      <c r="G201" s="145">
        <v>28</v>
      </c>
      <c r="H201" s="146"/>
      <c r="I201" s="147"/>
      <c r="J201" s="147"/>
    </row>
    <row r="202" spans="2:10" ht="19.5" customHeight="1">
      <c r="B202" s="142" t="s">
        <v>202</v>
      </c>
      <c r="C202" s="142">
        <v>89712</v>
      </c>
      <c r="D202" s="143" t="s">
        <v>115</v>
      </c>
      <c r="E202" s="190" t="s">
        <v>485</v>
      </c>
      <c r="F202" s="180" t="s">
        <v>64</v>
      </c>
      <c r="G202" s="145">
        <v>25</v>
      </c>
      <c r="H202" s="146"/>
      <c r="I202" s="147"/>
      <c r="J202" s="147"/>
    </row>
    <row r="203" spans="2:10" ht="19.5" customHeight="1">
      <c r="B203" s="142" t="s">
        <v>204</v>
      </c>
      <c r="C203" s="142">
        <v>89848</v>
      </c>
      <c r="D203" s="143" t="s">
        <v>115</v>
      </c>
      <c r="E203" s="190" t="s">
        <v>486</v>
      </c>
      <c r="F203" s="180" t="s">
        <v>64</v>
      </c>
      <c r="G203" s="145">
        <v>77</v>
      </c>
      <c r="H203" s="146"/>
      <c r="I203" s="147"/>
      <c r="J203" s="147"/>
    </row>
    <row r="204" spans="2:10" ht="19.5" customHeight="1">
      <c r="B204" s="142" t="s">
        <v>206</v>
      </c>
      <c r="C204" s="142">
        <v>89849</v>
      </c>
      <c r="D204" s="143" t="s">
        <v>115</v>
      </c>
      <c r="E204" s="190" t="s">
        <v>487</v>
      </c>
      <c r="F204" s="180" t="s">
        <v>64</v>
      </c>
      <c r="G204" s="145">
        <v>2</v>
      </c>
      <c r="H204" s="146"/>
      <c r="I204" s="147"/>
      <c r="J204" s="147"/>
    </row>
    <row r="205" spans="2:10" ht="19.5" customHeight="1">
      <c r="B205" s="142" t="s">
        <v>212</v>
      </c>
      <c r="C205" s="142">
        <v>89726</v>
      </c>
      <c r="D205" s="143" t="s">
        <v>115</v>
      </c>
      <c r="E205" s="190" t="s">
        <v>488</v>
      </c>
      <c r="F205" s="180" t="s">
        <v>107</v>
      </c>
      <c r="G205" s="145">
        <v>4</v>
      </c>
      <c r="H205" s="146"/>
      <c r="I205" s="147"/>
      <c r="J205" s="147"/>
    </row>
    <row r="206" spans="2:10" ht="19.5" customHeight="1">
      <c r="B206" s="142" t="s">
        <v>489</v>
      </c>
      <c r="C206" s="142">
        <v>89724</v>
      </c>
      <c r="D206" s="143" t="s">
        <v>115</v>
      </c>
      <c r="E206" s="190" t="s">
        <v>490</v>
      </c>
      <c r="F206" s="180" t="s">
        <v>107</v>
      </c>
      <c r="G206" s="145">
        <v>20</v>
      </c>
      <c r="H206" s="146"/>
      <c r="I206" s="147"/>
      <c r="J206" s="147"/>
    </row>
    <row r="207" spans="2:10" ht="19.5" customHeight="1">
      <c r="B207" s="142" t="s">
        <v>491</v>
      </c>
      <c r="C207" s="142">
        <v>89809</v>
      </c>
      <c r="D207" s="143" t="s">
        <v>115</v>
      </c>
      <c r="E207" s="190" t="s">
        <v>492</v>
      </c>
      <c r="F207" s="180" t="s">
        <v>107</v>
      </c>
      <c r="G207" s="145">
        <v>8</v>
      </c>
      <c r="H207" s="146"/>
      <c r="I207" s="147"/>
      <c r="J207" s="147"/>
    </row>
    <row r="208" spans="2:10" ht="19.5" customHeight="1">
      <c r="B208" s="142" t="s">
        <v>493</v>
      </c>
      <c r="C208" s="142">
        <v>89783</v>
      </c>
      <c r="D208" s="143" t="s">
        <v>115</v>
      </c>
      <c r="E208" s="190" t="s">
        <v>494</v>
      </c>
      <c r="F208" s="180" t="s">
        <v>107</v>
      </c>
      <c r="G208" s="145">
        <v>9</v>
      </c>
      <c r="H208" s="146"/>
      <c r="I208" s="147"/>
      <c r="J208" s="147"/>
    </row>
    <row r="209" spans="2:10" ht="19.5" customHeight="1">
      <c r="B209" s="142" t="s">
        <v>495</v>
      </c>
      <c r="C209" s="142">
        <v>89834</v>
      </c>
      <c r="D209" s="143" t="s">
        <v>115</v>
      </c>
      <c r="E209" s="190" t="s">
        <v>496</v>
      </c>
      <c r="F209" s="180" t="s">
        <v>107</v>
      </c>
      <c r="G209" s="145">
        <v>5</v>
      </c>
      <c r="H209" s="146"/>
      <c r="I209" s="147"/>
      <c r="J209" s="147"/>
    </row>
    <row r="210" spans="2:10" ht="19.5" customHeight="1">
      <c r="B210" s="142" t="s">
        <v>497</v>
      </c>
      <c r="C210" s="142">
        <v>89834</v>
      </c>
      <c r="D210" s="143" t="s">
        <v>115</v>
      </c>
      <c r="E210" s="190" t="s">
        <v>498</v>
      </c>
      <c r="F210" s="180" t="s">
        <v>107</v>
      </c>
      <c r="G210" s="145">
        <v>3</v>
      </c>
      <c r="H210" s="146"/>
      <c r="I210" s="147"/>
      <c r="J210" s="147"/>
    </row>
    <row r="211" spans="2:10" ht="19.5" customHeight="1">
      <c r="B211" s="142" t="s">
        <v>499</v>
      </c>
      <c r="C211" s="142">
        <v>89707</v>
      </c>
      <c r="D211" s="143" t="s">
        <v>115</v>
      </c>
      <c r="E211" s="190" t="s">
        <v>219</v>
      </c>
      <c r="F211" s="180" t="s">
        <v>107</v>
      </c>
      <c r="G211" s="145">
        <v>4</v>
      </c>
      <c r="H211" s="146"/>
      <c r="I211" s="147"/>
      <c r="J211" s="147"/>
    </row>
    <row r="212" spans="2:10" ht="19.5" customHeight="1">
      <c r="B212" s="142" t="s">
        <v>500</v>
      </c>
      <c r="C212" s="142">
        <v>89709</v>
      </c>
      <c r="D212" s="143" t="s">
        <v>115</v>
      </c>
      <c r="E212" s="190" t="s">
        <v>501</v>
      </c>
      <c r="F212" s="180" t="s">
        <v>107</v>
      </c>
      <c r="G212" s="145">
        <v>4</v>
      </c>
      <c r="H212" s="146"/>
      <c r="I212" s="147"/>
      <c r="J212" s="147"/>
    </row>
    <row r="213" spans="2:10" ht="19.5" customHeight="1">
      <c r="B213" s="142" t="s">
        <v>502</v>
      </c>
      <c r="C213" s="142" t="s">
        <v>503</v>
      </c>
      <c r="D213" s="143" t="s">
        <v>117</v>
      </c>
      <c r="E213" s="190" t="s">
        <v>223</v>
      </c>
      <c r="F213" s="180" t="s">
        <v>107</v>
      </c>
      <c r="G213" s="145">
        <v>4</v>
      </c>
      <c r="H213" s="146"/>
      <c r="I213" s="147"/>
      <c r="J213" s="147"/>
    </row>
    <row r="214" spans="2:10" ht="30" customHeight="1">
      <c r="B214" s="142" t="s">
        <v>504</v>
      </c>
      <c r="C214" s="142" t="s">
        <v>505</v>
      </c>
      <c r="D214" s="143" t="s">
        <v>115</v>
      </c>
      <c r="E214" s="179" t="s">
        <v>231</v>
      </c>
      <c r="F214" s="180" t="s">
        <v>107</v>
      </c>
      <c r="G214" s="145">
        <v>10</v>
      </c>
      <c r="H214" s="146"/>
      <c r="I214" s="147"/>
      <c r="J214" s="147"/>
    </row>
    <row r="215" spans="2:10" ht="30" customHeight="1">
      <c r="B215" s="142" t="s">
        <v>506</v>
      </c>
      <c r="C215" s="142">
        <v>98110</v>
      </c>
      <c r="D215" s="143" t="s">
        <v>115</v>
      </c>
      <c r="E215" s="179" t="s">
        <v>507</v>
      </c>
      <c r="F215" s="180" t="s">
        <v>107</v>
      </c>
      <c r="G215" s="145">
        <v>1</v>
      </c>
      <c r="H215" s="146"/>
      <c r="I215" s="147"/>
      <c r="J215" s="147"/>
    </row>
    <row r="216" spans="2:10" ht="19.5" customHeight="1">
      <c r="B216" s="142" t="s">
        <v>508</v>
      </c>
      <c r="C216" s="142">
        <v>98099</v>
      </c>
      <c r="D216" s="143" t="s">
        <v>115</v>
      </c>
      <c r="E216" s="179" t="s">
        <v>509</v>
      </c>
      <c r="F216" s="180" t="s">
        <v>107</v>
      </c>
      <c r="G216" s="145">
        <v>4</v>
      </c>
      <c r="H216" s="146"/>
      <c r="I216" s="147"/>
      <c r="J216" s="147"/>
    </row>
    <row r="217" spans="2:10" ht="19.5" customHeight="1">
      <c r="B217" s="142" t="s">
        <v>510</v>
      </c>
      <c r="C217" s="142">
        <v>98087</v>
      </c>
      <c r="D217" s="143" t="s">
        <v>115</v>
      </c>
      <c r="E217" s="179" t="s">
        <v>511</v>
      </c>
      <c r="F217" s="180" t="s">
        <v>107</v>
      </c>
      <c r="G217" s="145">
        <v>1</v>
      </c>
      <c r="H217" s="146"/>
      <c r="I217" s="147"/>
      <c r="J217" s="147"/>
    </row>
    <row r="218" spans="2:10" ht="19.5" customHeight="1">
      <c r="B218" s="142" t="s">
        <v>512</v>
      </c>
      <c r="C218" s="142" t="s">
        <v>513</v>
      </c>
      <c r="D218" s="143" t="s">
        <v>117</v>
      </c>
      <c r="E218" s="179" t="s">
        <v>514</v>
      </c>
      <c r="F218" s="180" t="s">
        <v>64</v>
      </c>
      <c r="G218" s="145">
        <v>8.42</v>
      </c>
      <c r="H218" s="146"/>
      <c r="I218" s="147"/>
      <c r="J218" s="147"/>
    </row>
    <row r="219" spans="2:10" ht="19.5" customHeight="1">
      <c r="B219" s="157"/>
      <c r="C219" s="158"/>
      <c r="D219" s="158"/>
      <c r="E219" s="158"/>
      <c r="F219" s="158"/>
      <c r="G219" s="158"/>
      <c r="H219" s="159" t="s">
        <v>285</v>
      </c>
      <c r="I219" s="160"/>
      <c r="J219" s="161"/>
    </row>
    <row r="220" spans="2:10" ht="19.5" customHeight="1">
      <c r="B220" s="192"/>
      <c r="C220" s="192"/>
      <c r="D220" s="192"/>
      <c r="G220" s="164"/>
      <c r="H220" s="164"/>
      <c r="I220" s="164"/>
      <c r="J220" s="164"/>
    </row>
    <row r="221" spans="2:10" ht="19.5" customHeight="1">
      <c r="B221" s="138" t="s">
        <v>515</v>
      </c>
      <c r="C221" s="139"/>
      <c r="D221" s="139"/>
      <c r="E221" s="140" t="s">
        <v>516</v>
      </c>
      <c r="F221" s="140"/>
      <c r="G221" s="141"/>
      <c r="H221" s="141"/>
      <c r="I221" s="141"/>
      <c r="J221" s="141"/>
    </row>
    <row r="222" spans="2:10" ht="20.100000000000001" customHeight="1">
      <c r="B222" s="142" t="s">
        <v>213</v>
      </c>
      <c r="C222" s="178" t="s">
        <v>517</v>
      </c>
      <c r="D222" s="193" t="s">
        <v>117</v>
      </c>
      <c r="E222" s="179" t="s">
        <v>518</v>
      </c>
      <c r="F222" s="172" t="s">
        <v>107</v>
      </c>
      <c r="G222" s="145">
        <v>2</v>
      </c>
      <c r="H222" s="146"/>
      <c r="I222" s="147"/>
      <c r="J222" s="147"/>
    </row>
    <row r="223" spans="2:10" ht="20.100000000000001" customHeight="1">
      <c r="B223" s="142" t="s">
        <v>216</v>
      </c>
      <c r="C223" s="142">
        <v>95470</v>
      </c>
      <c r="D223" s="143" t="s">
        <v>115</v>
      </c>
      <c r="E223" s="179" t="s">
        <v>519</v>
      </c>
      <c r="F223" s="172" t="s">
        <v>107</v>
      </c>
      <c r="G223" s="145">
        <v>5</v>
      </c>
      <c r="H223" s="146"/>
      <c r="I223" s="147"/>
      <c r="J223" s="147"/>
    </row>
    <row r="224" spans="2:10" ht="20.100000000000001" customHeight="1">
      <c r="B224" s="142" t="s">
        <v>217</v>
      </c>
      <c r="C224" s="142">
        <v>99635</v>
      </c>
      <c r="D224" s="143" t="s">
        <v>115</v>
      </c>
      <c r="E224" s="179" t="s">
        <v>520</v>
      </c>
      <c r="F224" s="172" t="s">
        <v>107</v>
      </c>
      <c r="G224" s="145">
        <v>5</v>
      </c>
      <c r="H224" s="146"/>
      <c r="I224" s="147"/>
      <c r="J224" s="147"/>
    </row>
    <row r="225" spans="2:10" ht="30" customHeight="1">
      <c r="B225" s="142" t="s">
        <v>521</v>
      </c>
      <c r="C225" s="142">
        <v>86931</v>
      </c>
      <c r="D225" s="143" t="s">
        <v>115</v>
      </c>
      <c r="E225" s="179" t="s">
        <v>522</v>
      </c>
      <c r="F225" s="172" t="s">
        <v>107</v>
      </c>
      <c r="G225" s="145">
        <v>3</v>
      </c>
      <c r="H225" s="146"/>
      <c r="I225" s="147"/>
      <c r="J225" s="147"/>
    </row>
    <row r="226" spans="2:10" ht="20.100000000000001" customHeight="1">
      <c r="B226" s="142" t="s">
        <v>523</v>
      </c>
      <c r="C226" s="142">
        <v>100858</v>
      </c>
      <c r="D226" s="143" t="s">
        <v>115</v>
      </c>
      <c r="E226" s="179" t="s">
        <v>524</v>
      </c>
      <c r="F226" s="172" t="s">
        <v>107</v>
      </c>
      <c r="G226" s="145">
        <v>1</v>
      </c>
      <c r="H226" s="146"/>
      <c r="I226" s="147"/>
      <c r="J226" s="147"/>
    </row>
    <row r="227" spans="2:10" ht="20.100000000000001" customHeight="1">
      <c r="B227" s="142" t="s">
        <v>525</v>
      </c>
      <c r="C227" s="142">
        <v>86904</v>
      </c>
      <c r="D227" s="143" t="s">
        <v>115</v>
      </c>
      <c r="E227" s="179" t="s">
        <v>526</v>
      </c>
      <c r="F227" s="172" t="s">
        <v>107</v>
      </c>
      <c r="G227" s="145">
        <v>5</v>
      </c>
      <c r="H227" s="146"/>
      <c r="I227" s="147"/>
      <c r="J227" s="147"/>
    </row>
    <row r="228" spans="2:10" ht="20.100000000000001" customHeight="1">
      <c r="B228" s="142" t="s">
        <v>527</v>
      </c>
      <c r="C228" s="142">
        <v>86901</v>
      </c>
      <c r="D228" s="143" t="s">
        <v>115</v>
      </c>
      <c r="E228" s="179" t="s">
        <v>528</v>
      </c>
      <c r="F228" s="172" t="s">
        <v>107</v>
      </c>
      <c r="G228" s="145">
        <v>6</v>
      </c>
      <c r="H228" s="146"/>
      <c r="I228" s="147"/>
      <c r="J228" s="147"/>
    </row>
    <row r="229" spans="2:10" ht="20.100000000000001" customHeight="1">
      <c r="B229" s="142" t="s">
        <v>529</v>
      </c>
      <c r="C229" s="142">
        <v>86906</v>
      </c>
      <c r="D229" s="143" t="s">
        <v>115</v>
      </c>
      <c r="E229" s="179" t="s">
        <v>530</v>
      </c>
      <c r="F229" s="172" t="s">
        <v>107</v>
      </c>
      <c r="G229" s="145">
        <v>11</v>
      </c>
      <c r="H229" s="146"/>
      <c r="I229" s="147"/>
      <c r="J229" s="147"/>
    </row>
    <row r="230" spans="2:10" ht="20.100000000000001" customHeight="1">
      <c r="B230" s="142" t="s">
        <v>531</v>
      </c>
      <c r="C230" s="143">
        <v>95544</v>
      </c>
      <c r="D230" s="143" t="s">
        <v>115</v>
      </c>
      <c r="E230" s="179" t="s">
        <v>532</v>
      </c>
      <c r="F230" s="172" t="s">
        <v>107</v>
      </c>
      <c r="G230" s="145">
        <v>8</v>
      </c>
      <c r="H230" s="146"/>
      <c r="I230" s="147"/>
      <c r="J230" s="147"/>
    </row>
    <row r="231" spans="2:10" ht="20.100000000000001" customHeight="1">
      <c r="B231" s="142" t="s">
        <v>533</v>
      </c>
      <c r="C231" s="178">
        <v>100868</v>
      </c>
      <c r="D231" s="143" t="s">
        <v>115</v>
      </c>
      <c r="E231" s="194" t="s">
        <v>534</v>
      </c>
      <c r="F231" s="172" t="s">
        <v>107</v>
      </c>
      <c r="G231" s="145">
        <v>3.2</v>
      </c>
      <c r="H231" s="146"/>
      <c r="I231" s="147"/>
      <c r="J231" s="147"/>
    </row>
    <row r="232" spans="2:10" ht="20.100000000000001" customHeight="1">
      <c r="B232" s="142" t="s">
        <v>535</v>
      </c>
      <c r="C232" s="176">
        <v>100864</v>
      </c>
      <c r="D232" s="143" t="s">
        <v>115</v>
      </c>
      <c r="E232" s="194" t="s">
        <v>536</v>
      </c>
      <c r="F232" s="172" t="s">
        <v>107</v>
      </c>
      <c r="G232" s="145">
        <v>3.2</v>
      </c>
      <c r="H232" s="146"/>
      <c r="I232" s="147"/>
      <c r="J232" s="147"/>
    </row>
    <row r="233" spans="2:10" ht="20.100000000000001" customHeight="1">
      <c r="B233" s="142" t="s">
        <v>537</v>
      </c>
      <c r="C233" s="142"/>
      <c r="D233" s="143" t="s">
        <v>246</v>
      </c>
      <c r="E233" s="179" t="s">
        <v>538</v>
      </c>
      <c r="F233" s="142" t="s">
        <v>107</v>
      </c>
      <c r="G233" s="145">
        <v>9</v>
      </c>
      <c r="H233" s="146"/>
      <c r="I233" s="147"/>
      <c r="J233" s="147"/>
    </row>
    <row r="234" spans="2:10" ht="20.100000000000001" customHeight="1">
      <c r="B234" s="142" t="s">
        <v>539</v>
      </c>
      <c r="C234" s="142">
        <v>95547</v>
      </c>
      <c r="D234" s="143" t="s">
        <v>115</v>
      </c>
      <c r="E234" s="179" t="s">
        <v>540</v>
      </c>
      <c r="F234" s="142" t="s">
        <v>107</v>
      </c>
      <c r="G234" s="145">
        <v>9</v>
      </c>
      <c r="H234" s="146"/>
      <c r="I234" s="147"/>
      <c r="J234" s="147"/>
    </row>
    <row r="235" spans="2:10" ht="30" customHeight="1">
      <c r="B235" s="142" t="s">
        <v>541</v>
      </c>
      <c r="C235" s="142">
        <v>86919</v>
      </c>
      <c r="D235" s="143" t="s">
        <v>115</v>
      </c>
      <c r="E235" s="179" t="s">
        <v>542</v>
      </c>
      <c r="F235" s="142" t="s">
        <v>107</v>
      </c>
      <c r="G235" s="145">
        <v>1</v>
      </c>
      <c r="H235" s="146"/>
      <c r="I235" s="147"/>
      <c r="J235" s="147"/>
    </row>
    <row r="236" spans="2:10" ht="20.100000000000001" customHeight="1">
      <c r="B236" s="142" t="s">
        <v>543</v>
      </c>
      <c r="C236" s="142">
        <v>86936</v>
      </c>
      <c r="D236" s="143" t="s">
        <v>115</v>
      </c>
      <c r="E236" s="179" t="s">
        <v>544</v>
      </c>
      <c r="F236" s="142" t="s">
        <v>107</v>
      </c>
      <c r="G236" s="145">
        <v>4</v>
      </c>
      <c r="H236" s="146"/>
      <c r="I236" s="147"/>
      <c r="J236" s="147"/>
    </row>
    <row r="237" spans="2:10" ht="20.100000000000001" customHeight="1">
      <c r="B237" s="142" t="s">
        <v>545</v>
      </c>
      <c r="C237" s="142">
        <v>86909</v>
      </c>
      <c r="D237" s="143" t="s">
        <v>115</v>
      </c>
      <c r="E237" s="179" t="s">
        <v>546</v>
      </c>
      <c r="F237" s="142" t="s">
        <v>107</v>
      </c>
      <c r="G237" s="145">
        <v>5</v>
      </c>
      <c r="H237" s="146"/>
      <c r="I237" s="147"/>
      <c r="J237" s="147"/>
    </row>
    <row r="238" spans="2:10" ht="20.100000000000001" customHeight="1">
      <c r="B238" s="142" t="s">
        <v>547</v>
      </c>
      <c r="C238" s="142">
        <v>86936</v>
      </c>
      <c r="D238" s="143" t="s">
        <v>115</v>
      </c>
      <c r="E238" s="179" t="s">
        <v>548</v>
      </c>
      <c r="F238" s="142" t="s">
        <v>107</v>
      </c>
      <c r="G238" s="145">
        <v>2</v>
      </c>
      <c r="H238" s="146"/>
      <c r="I238" s="147"/>
      <c r="J238" s="147"/>
    </row>
    <row r="239" spans="2:10" ht="20.100000000000001" customHeight="1">
      <c r="B239" s="142" t="s">
        <v>549</v>
      </c>
      <c r="C239" s="142" t="s">
        <v>550</v>
      </c>
      <c r="D239" s="143" t="s">
        <v>117</v>
      </c>
      <c r="E239" s="179" t="s">
        <v>551</v>
      </c>
      <c r="F239" s="142" t="s">
        <v>107</v>
      </c>
      <c r="G239" s="145">
        <v>1</v>
      </c>
      <c r="H239" s="146"/>
      <c r="I239" s="147"/>
      <c r="J239" s="147"/>
    </row>
    <row r="240" spans="2:10" ht="20.100000000000001" customHeight="1">
      <c r="B240" s="142" t="s">
        <v>552</v>
      </c>
      <c r="C240" s="142">
        <v>9535</v>
      </c>
      <c r="D240" s="143" t="s">
        <v>115</v>
      </c>
      <c r="E240" s="179" t="s">
        <v>553</v>
      </c>
      <c r="F240" s="142" t="s">
        <v>107</v>
      </c>
      <c r="G240" s="145">
        <v>1</v>
      </c>
      <c r="H240" s="146"/>
      <c r="I240" s="147"/>
      <c r="J240" s="147"/>
    </row>
    <row r="241" spans="2:10" ht="20.100000000000001" customHeight="1">
      <c r="B241" s="142" t="s">
        <v>554</v>
      </c>
      <c r="C241" s="142">
        <v>86915</v>
      </c>
      <c r="D241" s="143" t="s">
        <v>115</v>
      </c>
      <c r="E241" s="179" t="s">
        <v>555</v>
      </c>
      <c r="F241" s="142" t="s">
        <v>107</v>
      </c>
      <c r="G241" s="145">
        <v>5</v>
      </c>
      <c r="H241" s="146"/>
      <c r="I241" s="147"/>
      <c r="J241" s="147"/>
    </row>
    <row r="242" spans="2:10" ht="19.5" customHeight="1">
      <c r="B242" s="157"/>
      <c r="C242" s="158"/>
      <c r="D242" s="158"/>
      <c r="E242" s="158"/>
      <c r="F242" s="158"/>
      <c r="G242" s="158"/>
      <c r="H242" s="159" t="s">
        <v>285</v>
      </c>
      <c r="I242" s="160"/>
      <c r="J242" s="161"/>
    </row>
    <row r="243" spans="2:10" ht="19.5" customHeight="1">
      <c r="B243" s="182"/>
      <c r="C243" s="182"/>
      <c r="D243" s="182"/>
      <c r="E243" s="182"/>
      <c r="F243" s="182"/>
      <c r="G243" s="115"/>
      <c r="H243" s="115"/>
      <c r="I243" s="115"/>
      <c r="J243" s="183"/>
    </row>
    <row r="244" spans="2:10" ht="19.5" customHeight="1">
      <c r="B244" s="138" t="s">
        <v>556</v>
      </c>
      <c r="C244" s="139"/>
      <c r="D244" s="139"/>
      <c r="E244" s="140" t="s">
        <v>557</v>
      </c>
      <c r="F244" s="140"/>
      <c r="G244" s="141"/>
      <c r="H244" s="141"/>
      <c r="I244" s="141"/>
      <c r="J244" s="141"/>
    </row>
    <row r="245" spans="2:10" ht="19.5" customHeight="1">
      <c r="B245" s="142" t="s">
        <v>218</v>
      </c>
      <c r="C245" s="142">
        <v>94970</v>
      </c>
      <c r="D245" s="143" t="s">
        <v>115</v>
      </c>
      <c r="E245" s="152" t="s">
        <v>558</v>
      </c>
      <c r="F245" s="143" t="s">
        <v>63</v>
      </c>
      <c r="G245" s="145">
        <v>0.8</v>
      </c>
      <c r="H245" s="146"/>
      <c r="I245" s="147"/>
      <c r="J245" s="147"/>
    </row>
    <row r="246" spans="2:10" ht="19.5" customHeight="1">
      <c r="B246" s="142" t="s">
        <v>220</v>
      </c>
      <c r="C246" s="165">
        <v>91341</v>
      </c>
      <c r="D246" s="143" t="s">
        <v>115</v>
      </c>
      <c r="E246" s="152" t="s">
        <v>559</v>
      </c>
      <c r="F246" s="180" t="s">
        <v>61</v>
      </c>
      <c r="G246" s="145">
        <v>0.16</v>
      </c>
      <c r="H246" s="146"/>
      <c r="I246" s="147"/>
      <c r="J246" s="147"/>
    </row>
    <row r="247" spans="2:10" ht="19.5" customHeight="1">
      <c r="B247" s="142" t="s">
        <v>221</v>
      </c>
      <c r="C247" s="142">
        <v>92688</v>
      </c>
      <c r="D247" s="143" t="s">
        <v>115</v>
      </c>
      <c r="E247" s="195" t="s">
        <v>560</v>
      </c>
      <c r="F247" s="180" t="s">
        <v>64</v>
      </c>
      <c r="G247" s="145">
        <v>7.2</v>
      </c>
      <c r="H247" s="146"/>
      <c r="I247" s="147"/>
      <c r="J247" s="147"/>
    </row>
    <row r="248" spans="2:10" ht="19.5" customHeight="1">
      <c r="B248" s="142" t="s">
        <v>222</v>
      </c>
      <c r="C248" s="142">
        <v>92693</v>
      </c>
      <c r="D248" s="143" t="s">
        <v>115</v>
      </c>
      <c r="E248" s="152" t="s">
        <v>561</v>
      </c>
      <c r="F248" s="143" t="s">
        <v>107</v>
      </c>
      <c r="G248" s="145">
        <v>2</v>
      </c>
      <c r="H248" s="146"/>
      <c r="I248" s="147"/>
      <c r="J248" s="147"/>
    </row>
    <row r="249" spans="2:10" ht="19.5" customHeight="1">
      <c r="B249" s="142" t="s">
        <v>224</v>
      </c>
      <c r="C249" s="142"/>
      <c r="D249" s="143" t="s">
        <v>246</v>
      </c>
      <c r="E249" s="152" t="s">
        <v>562</v>
      </c>
      <c r="F249" s="180" t="s">
        <v>107</v>
      </c>
      <c r="G249" s="145">
        <v>4</v>
      </c>
      <c r="H249" s="146"/>
      <c r="I249" s="147"/>
      <c r="J249" s="147"/>
    </row>
    <row r="250" spans="2:10" ht="19.5" customHeight="1">
      <c r="B250" s="142" t="s">
        <v>225</v>
      </c>
      <c r="C250" s="142"/>
      <c r="D250" s="143" t="s">
        <v>246</v>
      </c>
      <c r="E250" s="152" t="s">
        <v>563</v>
      </c>
      <c r="F250" s="180" t="s">
        <v>64</v>
      </c>
      <c r="G250" s="145">
        <v>7.28</v>
      </c>
      <c r="H250" s="146"/>
      <c r="I250" s="147"/>
      <c r="J250" s="147"/>
    </row>
    <row r="251" spans="2:10" ht="19.5" customHeight="1">
      <c r="B251" s="142" t="s">
        <v>226</v>
      </c>
      <c r="C251" s="142"/>
      <c r="D251" s="143" t="s">
        <v>246</v>
      </c>
      <c r="E251" s="152" t="s">
        <v>564</v>
      </c>
      <c r="F251" s="180" t="s">
        <v>107</v>
      </c>
      <c r="G251" s="145">
        <v>1</v>
      </c>
      <c r="H251" s="146"/>
      <c r="I251" s="147"/>
      <c r="J251" s="147"/>
    </row>
    <row r="252" spans="2:10" ht="19.5" customHeight="1">
      <c r="B252" s="142" t="s">
        <v>227</v>
      </c>
      <c r="C252" s="142"/>
      <c r="D252" s="143" t="s">
        <v>246</v>
      </c>
      <c r="E252" s="152" t="s">
        <v>565</v>
      </c>
      <c r="F252" s="180" t="s">
        <v>107</v>
      </c>
      <c r="G252" s="145">
        <v>2</v>
      </c>
      <c r="H252" s="146"/>
      <c r="I252" s="147"/>
      <c r="J252" s="147"/>
    </row>
    <row r="253" spans="2:10" ht="19.5" customHeight="1">
      <c r="B253" s="142" t="s">
        <v>228</v>
      </c>
      <c r="C253" s="142"/>
      <c r="D253" s="143" t="s">
        <v>246</v>
      </c>
      <c r="E253" s="195" t="s">
        <v>566</v>
      </c>
      <c r="F253" s="180" t="s">
        <v>107</v>
      </c>
      <c r="G253" s="145">
        <v>1</v>
      </c>
      <c r="H253" s="146"/>
      <c r="I253" s="147"/>
      <c r="J253" s="147"/>
    </row>
    <row r="254" spans="2:10" ht="19.5" customHeight="1">
      <c r="B254" s="142" t="s">
        <v>229</v>
      </c>
      <c r="C254" s="142"/>
      <c r="D254" s="143" t="s">
        <v>246</v>
      </c>
      <c r="E254" s="152" t="s">
        <v>567</v>
      </c>
      <c r="F254" s="180" t="s">
        <v>107</v>
      </c>
      <c r="G254" s="145">
        <v>1</v>
      </c>
      <c r="H254" s="146"/>
      <c r="I254" s="147"/>
      <c r="J254" s="147"/>
    </row>
    <row r="255" spans="2:10" ht="19.5" customHeight="1">
      <c r="B255" s="142" t="s">
        <v>230</v>
      </c>
      <c r="C255" s="142"/>
      <c r="D255" s="143" t="s">
        <v>246</v>
      </c>
      <c r="E255" s="152" t="s">
        <v>568</v>
      </c>
      <c r="F255" s="180" t="s">
        <v>107</v>
      </c>
      <c r="G255" s="145">
        <v>1</v>
      </c>
      <c r="H255" s="146"/>
      <c r="I255" s="147"/>
      <c r="J255" s="147"/>
    </row>
    <row r="256" spans="2:10" ht="19.5" customHeight="1">
      <c r="B256" s="157"/>
      <c r="C256" s="158"/>
      <c r="D256" s="158"/>
      <c r="E256" s="158"/>
      <c r="F256" s="158"/>
      <c r="G256" s="158"/>
      <c r="H256" s="159" t="s">
        <v>285</v>
      </c>
      <c r="I256" s="160"/>
      <c r="J256" s="161"/>
    </row>
    <row r="257" spans="2:10" ht="19.5" customHeight="1">
      <c r="B257" s="191"/>
      <c r="C257" s="191"/>
      <c r="D257" s="191"/>
      <c r="E257" s="196"/>
      <c r="F257" s="196"/>
      <c r="G257" s="197"/>
      <c r="H257" s="197"/>
      <c r="I257" s="197"/>
      <c r="J257" s="197"/>
    </row>
    <row r="258" spans="2:10" ht="19.5" customHeight="1">
      <c r="B258" s="138" t="s">
        <v>569</v>
      </c>
      <c r="C258" s="139"/>
      <c r="D258" s="139"/>
      <c r="E258" s="140" t="s">
        <v>570</v>
      </c>
      <c r="F258" s="140"/>
      <c r="G258" s="141"/>
      <c r="H258" s="141"/>
      <c r="I258" s="141"/>
      <c r="J258" s="141"/>
    </row>
    <row r="259" spans="2:10" ht="19.5" customHeight="1">
      <c r="B259" s="142" t="s">
        <v>571</v>
      </c>
      <c r="C259" s="142">
        <v>72553</v>
      </c>
      <c r="D259" s="143" t="s">
        <v>115</v>
      </c>
      <c r="E259" s="195" t="s">
        <v>247</v>
      </c>
      <c r="F259" s="180" t="s">
        <v>107</v>
      </c>
      <c r="G259" s="145">
        <v>5</v>
      </c>
      <c r="H259" s="146"/>
      <c r="I259" s="147"/>
      <c r="J259" s="147"/>
    </row>
    <row r="260" spans="2:10" ht="19.5" customHeight="1">
      <c r="B260" s="142" t="s">
        <v>572</v>
      </c>
      <c r="C260" s="198">
        <v>97599</v>
      </c>
      <c r="D260" s="143" t="s">
        <v>115</v>
      </c>
      <c r="E260" s="152" t="s">
        <v>573</v>
      </c>
      <c r="F260" s="180" t="s">
        <v>107</v>
      </c>
      <c r="G260" s="145">
        <v>16</v>
      </c>
      <c r="H260" s="146"/>
      <c r="I260" s="147"/>
      <c r="J260" s="147"/>
    </row>
    <row r="261" spans="2:10" ht="30" customHeight="1">
      <c r="B261" s="142" t="s">
        <v>574</v>
      </c>
      <c r="C261" s="178">
        <v>72947</v>
      </c>
      <c r="D261" s="143" t="s">
        <v>115</v>
      </c>
      <c r="E261" s="152" t="s">
        <v>575</v>
      </c>
      <c r="F261" s="180" t="s">
        <v>61</v>
      </c>
      <c r="G261" s="145">
        <v>5</v>
      </c>
      <c r="H261" s="146"/>
      <c r="I261" s="147"/>
      <c r="J261" s="147"/>
    </row>
    <row r="262" spans="2:10" ht="19.5" customHeight="1">
      <c r="B262" s="142" t="s">
        <v>576</v>
      </c>
      <c r="C262" s="142"/>
      <c r="D262" s="143" t="s">
        <v>246</v>
      </c>
      <c r="E262" s="152" t="s">
        <v>577</v>
      </c>
      <c r="F262" s="180" t="s">
        <v>107</v>
      </c>
      <c r="G262" s="145">
        <v>21</v>
      </c>
      <c r="H262" s="146"/>
      <c r="I262" s="147"/>
      <c r="J262" s="147"/>
    </row>
    <row r="263" spans="2:10" ht="19.5" customHeight="1">
      <c r="B263" s="157"/>
      <c r="C263" s="158"/>
      <c r="D263" s="158"/>
      <c r="E263" s="158"/>
      <c r="F263" s="158"/>
      <c r="G263" s="158"/>
      <c r="H263" s="159" t="s">
        <v>285</v>
      </c>
      <c r="I263" s="160"/>
      <c r="J263" s="161"/>
    </row>
    <row r="264" spans="2:10" ht="19.5" customHeight="1">
      <c r="B264" s="162"/>
      <c r="C264" s="162"/>
      <c r="D264" s="162"/>
      <c r="G264" s="163"/>
      <c r="H264" s="164"/>
      <c r="I264" s="164"/>
      <c r="J264" s="164"/>
    </row>
    <row r="265" spans="2:10" ht="19.5" customHeight="1">
      <c r="B265" s="138" t="s">
        <v>578</v>
      </c>
      <c r="C265" s="139"/>
      <c r="D265" s="139"/>
      <c r="E265" s="140" t="s">
        <v>579</v>
      </c>
      <c r="F265" s="140"/>
      <c r="G265" s="141"/>
      <c r="H265" s="141"/>
      <c r="I265" s="141"/>
      <c r="J265" s="141"/>
    </row>
    <row r="266" spans="2:10" ht="19.5" customHeight="1">
      <c r="B266" s="173" t="s">
        <v>232</v>
      </c>
      <c r="C266" s="142"/>
      <c r="D266" s="143"/>
      <c r="E266" s="199" t="s">
        <v>580</v>
      </c>
      <c r="F266" s="199"/>
      <c r="G266" s="145"/>
      <c r="H266" s="146"/>
      <c r="I266" s="147"/>
      <c r="J266" s="147"/>
    </row>
    <row r="267" spans="2:10" ht="25.5">
      <c r="B267" s="142" t="s">
        <v>581</v>
      </c>
      <c r="C267" s="165">
        <v>83463</v>
      </c>
      <c r="D267" s="143" t="s">
        <v>115</v>
      </c>
      <c r="E267" s="144" t="s">
        <v>582</v>
      </c>
      <c r="F267" s="142" t="s">
        <v>107</v>
      </c>
      <c r="G267" s="145">
        <v>2</v>
      </c>
      <c r="H267" s="146"/>
      <c r="I267" s="147"/>
      <c r="J267" s="147"/>
    </row>
    <row r="268" spans="2:10" ht="25.5">
      <c r="B268" s="142" t="s">
        <v>583</v>
      </c>
      <c r="C268" s="142" t="s">
        <v>584</v>
      </c>
      <c r="D268" s="143" t="s">
        <v>115</v>
      </c>
      <c r="E268" s="144" t="s">
        <v>585</v>
      </c>
      <c r="F268" s="142" t="s">
        <v>107</v>
      </c>
      <c r="G268" s="145">
        <v>1</v>
      </c>
      <c r="H268" s="146"/>
      <c r="I268" s="147"/>
      <c r="J268" s="147"/>
    </row>
    <row r="269" spans="2:10" ht="19.5" customHeight="1">
      <c r="B269" s="142" t="s">
        <v>586</v>
      </c>
      <c r="C269" s="142">
        <v>100560</v>
      </c>
      <c r="D269" s="143" t="s">
        <v>115</v>
      </c>
      <c r="E269" s="144" t="s">
        <v>587</v>
      </c>
      <c r="F269" s="142" t="s">
        <v>107</v>
      </c>
      <c r="G269" s="145">
        <v>1</v>
      </c>
      <c r="H269" s="146"/>
      <c r="I269" s="147"/>
      <c r="J269" s="147"/>
    </row>
    <row r="270" spans="2:10" ht="19.5" customHeight="1">
      <c r="B270" s="142" t="s">
        <v>588</v>
      </c>
      <c r="C270" s="165" t="s">
        <v>589</v>
      </c>
      <c r="D270" s="165" t="s">
        <v>117</v>
      </c>
      <c r="E270" s="152" t="s">
        <v>590</v>
      </c>
      <c r="F270" s="142" t="s">
        <v>107</v>
      </c>
      <c r="G270" s="145">
        <v>1</v>
      </c>
      <c r="H270" s="146"/>
      <c r="I270" s="147"/>
      <c r="J270" s="147"/>
    </row>
    <row r="271" spans="2:10" ht="19.5" customHeight="1">
      <c r="B271" s="142" t="s">
        <v>591</v>
      </c>
      <c r="C271" s="142" t="s">
        <v>592</v>
      </c>
      <c r="D271" s="143" t="s">
        <v>115</v>
      </c>
      <c r="E271" s="144" t="s">
        <v>593</v>
      </c>
      <c r="F271" s="142" t="s">
        <v>107</v>
      </c>
      <c r="G271" s="145">
        <v>6</v>
      </c>
      <c r="H271" s="146"/>
      <c r="I271" s="147"/>
      <c r="J271" s="147"/>
    </row>
    <row r="272" spans="2:10" ht="19.5" customHeight="1">
      <c r="B272" s="142" t="s">
        <v>594</v>
      </c>
      <c r="C272" s="142" t="s">
        <v>592</v>
      </c>
      <c r="D272" s="143" t="s">
        <v>115</v>
      </c>
      <c r="E272" s="200" t="s">
        <v>595</v>
      </c>
      <c r="F272" s="142" t="s">
        <v>107</v>
      </c>
      <c r="G272" s="145">
        <v>1</v>
      </c>
      <c r="H272" s="146"/>
      <c r="I272" s="147"/>
      <c r="J272" s="147"/>
    </row>
    <row r="273" spans="2:10" ht="19.5" customHeight="1">
      <c r="B273" s="142" t="s">
        <v>596</v>
      </c>
      <c r="C273" s="142" t="s">
        <v>592</v>
      </c>
      <c r="D273" s="143" t="s">
        <v>115</v>
      </c>
      <c r="E273" s="144" t="s">
        <v>597</v>
      </c>
      <c r="F273" s="142" t="s">
        <v>107</v>
      </c>
      <c r="G273" s="145">
        <v>2</v>
      </c>
      <c r="H273" s="146"/>
      <c r="I273" s="147"/>
      <c r="J273" s="147"/>
    </row>
    <row r="274" spans="2:10" ht="19.5" customHeight="1">
      <c r="B274" s="142" t="s">
        <v>598</v>
      </c>
      <c r="C274" s="142" t="s">
        <v>599</v>
      </c>
      <c r="D274" s="143" t="s">
        <v>117</v>
      </c>
      <c r="E274" s="200" t="s">
        <v>600</v>
      </c>
      <c r="F274" s="142" t="s">
        <v>107</v>
      </c>
      <c r="G274" s="145">
        <v>4</v>
      </c>
      <c r="H274" s="146"/>
      <c r="I274" s="147"/>
      <c r="J274" s="147"/>
    </row>
    <row r="275" spans="2:10" ht="19.5" customHeight="1">
      <c r="B275" s="142" t="s">
        <v>601</v>
      </c>
      <c r="C275" s="142" t="s">
        <v>602</v>
      </c>
      <c r="D275" s="143" t="s">
        <v>115</v>
      </c>
      <c r="E275" s="200" t="s">
        <v>603</v>
      </c>
      <c r="F275" s="142" t="s">
        <v>107</v>
      </c>
      <c r="G275" s="145">
        <v>9</v>
      </c>
      <c r="H275" s="146"/>
      <c r="I275" s="147"/>
      <c r="J275" s="147"/>
    </row>
    <row r="276" spans="2:10" ht="19.5" customHeight="1">
      <c r="B276" s="142" t="s">
        <v>604</v>
      </c>
      <c r="C276" s="142" t="s">
        <v>602</v>
      </c>
      <c r="D276" s="143" t="s">
        <v>115</v>
      </c>
      <c r="E276" s="200" t="s">
        <v>605</v>
      </c>
      <c r="F276" s="142" t="s">
        <v>107</v>
      </c>
      <c r="G276" s="145">
        <v>6</v>
      </c>
      <c r="H276" s="146"/>
      <c r="I276" s="147"/>
      <c r="J276" s="147"/>
    </row>
    <row r="277" spans="2:10" ht="19.5" customHeight="1">
      <c r="B277" s="142" t="s">
        <v>606</v>
      </c>
      <c r="C277" s="142" t="s">
        <v>602</v>
      </c>
      <c r="D277" s="143" t="s">
        <v>115</v>
      </c>
      <c r="E277" s="200" t="s">
        <v>607</v>
      </c>
      <c r="F277" s="142" t="s">
        <v>107</v>
      </c>
      <c r="G277" s="145">
        <v>5</v>
      </c>
      <c r="H277" s="146"/>
      <c r="I277" s="147"/>
      <c r="J277" s="147"/>
    </row>
    <row r="278" spans="2:10" ht="19.5" customHeight="1">
      <c r="B278" s="142" t="s">
        <v>608</v>
      </c>
      <c r="C278" s="142" t="s">
        <v>602</v>
      </c>
      <c r="D278" s="143" t="s">
        <v>115</v>
      </c>
      <c r="E278" s="200" t="s">
        <v>609</v>
      </c>
      <c r="F278" s="142" t="s">
        <v>107</v>
      </c>
      <c r="G278" s="145">
        <v>9</v>
      </c>
      <c r="H278" s="146"/>
      <c r="I278" s="147"/>
      <c r="J278" s="147"/>
    </row>
    <row r="279" spans="2:10" ht="19.5" customHeight="1">
      <c r="B279" s="142" t="s">
        <v>610</v>
      </c>
      <c r="C279" s="176" t="s">
        <v>602</v>
      </c>
      <c r="D279" s="143" t="s">
        <v>115</v>
      </c>
      <c r="E279" s="144" t="s">
        <v>611</v>
      </c>
      <c r="F279" s="142" t="s">
        <v>107</v>
      </c>
      <c r="G279" s="145">
        <v>2</v>
      </c>
      <c r="H279" s="146"/>
      <c r="I279" s="147"/>
      <c r="J279" s="147"/>
    </row>
    <row r="280" spans="2:10" ht="19.5" customHeight="1">
      <c r="B280" s="142" t="s">
        <v>612</v>
      </c>
      <c r="C280" s="176" t="s">
        <v>602</v>
      </c>
      <c r="D280" s="143" t="s">
        <v>115</v>
      </c>
      <c r="E280" s="200" t="s">
        <v>613</v>
      </c>
      <c r="F280" s="142" t="s">
        <v>107</v>
      </c>
      <c r="G280" s="145">
        <v>1</v>
      </c>
      <c r="H280" s="146"/>
      <c r="I280" s="147"/>
      <c r="J280" s="147"/>
    </row>
    <row r="281" spans="2:10" ht="19.5" customHeight="1">
      <c r="B281" s="142" t="s">
        <v>614</v>
      </c>
      <c r="C281" s="176" t="s">
        <v>615</v>
      </c>
      <c r="D281" s="143" t="s">
        <v>115</v>
      </c>
      <c r="E281" s="200" t="s">
        <v>616</v>
      </c>
      <c r="F281" s="142" t="s">
        <v>107</v>
      </c>
      <c r="G281" s="145">
        <v>1</v>
      </c>
      <c r="H281" s="146"/>
      <c r="I281" s="147"/>
      <c r="J281" s="147"/>
    </row>
    <row r="282" spans="2:10" ht="19.5" customHeight="1">
      <c r="B282" s="142" t="s">
        <v>617</v>
      </c>
      <c r="C282" s="176" t="s">
        <v>618</v>
      </c>
      <c r="D282" s="143" t="s">
        <v>115</v>
      </c>
      <c r="E282" s="200" t="s">
        <v>619</v>
      </c>
      <c r="F282" s="142" t="s">
        <v>107</v>
      </c>
      <c r="G282" s="145">
        <v>1</v>
      </c>
      <c r="H282" s="146"/>
      <c r="I282" s="147"/>
      <c r="J282" s="147"/>
    </row>
    <row r="283" spans="2:10" ht="19.5" customHeight="1">
      <c r="B283" s="142" t="s">
        <v>620</v>
      </c>
      <c r="C283" s="176" t="s">
        <v>621</v>
      </c>
      <c r="D283" s="143" t="s">
        <v>115</v>
      </c>
      <c r="E283" s="200" t="s">
        <v>622</v>
      </c>
      <c r="F283" s="142" t="s">
        <v>107</v>
      </c>
      <c r="G283" s="145">
        <v>1</v>
      </c>
      <c r="H283" s="146"/>
      <c r="I283" s="147"/>
      <c r="J283" s="147"/>
    </row>
    <row r="284" spans="2:10" ht="19.5" customHeight="1">
      <c r="B284" s="173" t="s">
        <v>234</v>
      </c>
      <c r="C284" s="142"/>
      <c r="D284" s="143"/>
      <c r="E284" s="167" t="s">
        <v>203</v>
      </c>
      <c r="F284" s="153"/>
      <c r="G284" s="145"/>
      <c r="H284" s="146"/>
      <c r="I284" s="147"/>
      <c r="J284" s="147"/>
    </row>
    <row r="285" spans="2:10" ht="20.100000000000001" customHeight="1">
      <c r="B285" s="142" t="s">
        <v>623</v>
      </c>
      <c r="C285" s="142">
        <v>91854</v>
      </c>
      <c r="D285" s="143" t="s">
        <v>115</v>
      </c>
      <c r="E285" s="152" t="s">
        <v>624</v>
      </c>
      <c r="F285" s="201" t="s">
        <v>64</v>
      </c>
      <c r="G285" s="145">
        <v>569.20000000000005</v>
      </c>
      <c r="H285" s="146"/>
      <c r="I285" s="147"/>
      <c r="J285" s="147"/>
    </row>
    <row r="286" spans="2:10" ht="20.100000000000001" customHeight="1">
      <c r="B286" s="142" t="s">
        <v>625</v>
      </c>
      <c r="C286" s="142">
        <v>91856</v>
      </c>
      <c r="D286" s="143" t="s">
        <v>115</v>
      </c>
      <c r="E286" s="152" t="s">
        <v>626</v>
      </c>
      <c r="F286" s="201" t="s">
        <v>64</v>
      </c>
      <c r="G286" s="145">
        <v>143.5</v>
      </c>
      <c r="H286" s="146"/>
      <c r="I286" s="147"/>
      <c r="J286" s="147"/>
    </row>
    <row r="287" spans="2:10" ht="19.5" customHeight="1">
      <c r="B287" s="142" t="s">
        <v>627</v>
      </c>
      <c r="C287" s="142">
        <v>93008</v>
      </c>
      <c r="D287" s="143" t="s">
        <v>115</v>
      </c>
      <c r="E287" s="152" t="s">
        <v>628</v>
      </c>
      <c r="F287" s="201" t="s">
        <v>64</v>
      </c>
      <c r="G287" s="145">
        <v>155.80000000000001</v>
      </c>
      <c r="H287" s="146"/>
      <c r="I287" s="147"/>
      <c r="J287" s="147"/>
    </row>
    <row r="288" spans="2:10" ht="19.5" customHeight="1">
      <c r="B288" s="142" t="s">
        <v>629</v>
      </c>
      <c r="C288" s="142">
        <v>93009</v>
      </c>
      <c r="D288" s="143" t="s">
        <v>115</v>
      </c>
      <c r="E288" s="152" t="s">
        <v>630</v>
      </c>
      <c r="F288" s="201" t="s">
        <v>64</v>
      </c>
      <c r="G288" s="145">
        <v>21.6</v>
      </c>
      <c r="H288" s="146"/>
      <c r="I288" s="147"/>
      <c r="J288" s="147"/>
    </row>
    <row r="289" spans="2:10" ht="19.5" customHeight="1">
      <c r="B289" s="142" t="s">
        <v>631</v>
      </c>
      <c r="C289" s="142">
        <v>93011</v>
      </c>
      <c r="D289" s="143" t="s">
        <v>115</v>
      </c>
      <c r="E289" s="152" t="s">
        <v>632</v>
      </c>
      <c r="F289" s="201" t="s">
        <v>64</v>
      </c>
      <c r="G289" s="145">
        <v>58.1</v>
      </c>
      <c r="H289" s="146"/>
      <c r="I289" s="147"/>
      <c r="J289" s="147"/>
    </row>
    <row r="290" spans="2:10" ht="19.5" customHeight="1">
      <c r="B290" s="142" t="s">
        <v>633</v>
      </c>
      <c r="C290" s="142">
        <v>93012</v>
      </c>
      <c r="D290" s="143" t="s">
        <v>115</v>
      </c>
      <c r="E290" s="152" t="s">
        <v>634</v>
      </c>
      <c r="F290" s="201" t="s">
        <v>64</v>
      </c>
      <c r="G290" s="145">
        <v>30.9</v>
      </c>
      <c r="H290" s="146"/>
      <c r="I290" s="147"/>
      <c r="J290" s="147"/>
    </row>
    <row r="291" spans="2:10" ht="19.5" customHeight="1">
      <c r="B291" s="142" t="s">
        <v>635</v>
      </c>
      <c r="C291" s="142">
        <v>92662</v>
      </c>
      <c r="D291" s="143" t="s">
        <v>115</v>
      </c>
      <c r="E291" s="152" t="s">
        <v>636</v>
      </c>
      <c r="F291" s="201" t="s">
        <v>107</v>
      </c>
      <c r="G291" s="145">
        <v>9</v>
      </c>
      <c r="H291" s="146"/>
      <c r="I291" s="147"/>
      <c r="J291" s="147"/>
    </row>
    <row r="292" spans="2:10" ht="19.5" customHeight="1">
      <c r="B292" s="142" t="s">
        <v>637</v>
      </c>
      <c r="C292" s="142">
        <v>92693</v>
      </c>
      <c r="D292" s="143" t="s">
        <v>115</v>
      </c>
      <c r="E292" s="152" t="s">
        <v>638</v>
      </c>
      <c r="F292" s="201" t="s">
        <v>107</v>
      </c>
      <c r="G292" s="145">
        <v>2</v>
      </c>
      <c r="H292" s="146"/>
      <c r="I292" s="147"/>
      <c r="J292" s="147"/>
    </row>
    <row r="293" spans="2:10" ht="19.5" customHeight="1">
      <c r="B293" s="142" t="s">
        <v>639</v>
      </c>
      <c r="C293" s="142">
        <v>83446</v>
      </c>
      <c r="D293" s="143" t="s">
        <v>115</v>
      </c>
      <c r="E293" s="152" t="s">
        <v>640</v>
      </c>
      <c r="F293" s="201" t="s">
        <v>107</v>
      </c>
      <c r="G293" s="145">
        <v>9</v>
      </c>
      <c r="H293" s="146"/>
      <c r="I293" s="147"/>
      <c r="J293" s="147"/>
    </row>
    <row r="294" spans="2:10" ht="19.5" customHeight="1">
      <c r="B294" s="142" t="s">
        <v>641</v>
      </c>
      <c r="C294" s="142">
        <v>83446</v>
      </c>
      <c r="D294" s="143" t="s">
        <v>115</v>
      </c>
      <c r="E294" s="152" t="s">
        <v>642</v>
      </c>
      <c r="F294" s="201" t="s">
        <v>107</v>
      </c>
      <c r="G294" s="145">
        <v>5</v>
      </c>
      <c r="H294" s="146"/>
      <c r="I294" s="147"/>
      <c r="J294" s="147"/>
    </row>
    <row r="295" spans="2:10" ht="19.5" customHeight="1">
      <c r="B295" s="142" t="s">
        <v>643</v>
      </c>
      <c r="C295" s="142">
        <v>91944</v>
      </c>
      <c r="D295" s="143" t="s">
        <v>115</v>
      </c>
      <c r="E295" s="152" t="s">
        <v>644</v>
      </c>
      <c r="F295" s="201" t="s">
        <v>107</v>
      </c>
      <c r="G295" s="145">
        <v>5</v>
      </c>
      <c r="H295" s="146"/>
      <c r="I295" s="147"/>
      <c r="J295" s="147"/>
    </row>
    <row r="296" spans="2:10" ht="19.5" customHeight="1">
      <c r="B296" s="142" t="s">
        <v>645</v>
      </c>
      <c r="C296" s="142">
        <v>91941</v>
      </c>
      <c r="D296" s="143" t="s">
        <v>115</v>
      </c>
      <c r="E296" s="152" t="s">
        <v>646</v>
      </c>
      <c r="F296" s="201" t="s">
        <v>107</v>
      </c>
      <c r="G296" s="145">
        <v>88</v>
      </c>
      <c r="H296" s="146"/>
      <c r="I296" s="147"/>
      <c r="J296" s="147"/>
    </row>
    <row r="297" spans="2:10" ht="19.5" customHeight="1">
      <c r="B297" s="142" t="s">
        <v>647</v>
      </c>
      <c r="C297" s="142">
        <v>91937</v>
      </c>
      <c r="D297" s="143" t="s">
        <v>115</v>
      </c>
      <c r="E297" s="152" t="s">
        <v>648</v>
      </c>
      <c r="F297" s="201" t="s">
        <v>107</v>
      </c>
      <c r="G297" s="145">
        <v>147</v>
      </c>
      <c r="H297" s="146"/>
      <c r="I297" s="147"/>
      <c r="J297" s="147"/>
    </row>
    <row r="298" spans="2:10" ht="19.5" customHeight="1">
      <c r="B298" s="142" t="s">
        <v>649</v>
      </c>
      <c r="C298" s="142" t="s">
        <v>650</v>
      </c>
      <c r="D298" s="143" t="s">
        <v>117</v>
      </c>
      <c r="E298" s="152" t="s">
        <v>651</v>
      </c>
      <c r="F298" s="201" t="s">
        <v>64</v>
      </c>
      <c r="G298" s="145">
        <v>2</v>
      </c>
      <c r="H298" s="146"/>
      <c r="I298" s="147"/>
      <c r="J298" s="147"/>
    </row>
    <row r="299" spans="2:10" ht="19.5" customHeight="1">
      <c r="B299" s="173" t="s">
        <v>235</v>
      </c>
      <c r="C299" s="142"/>
      <c r="D299" s="143"/>
      <c r="E299" s="167" t="s">
        <v>205</v>
      </c>
      <c r="F299" s="201"/>
      <c r="G299" s="145"/>
      <c r="H299" s="146"/>
      <c r="I299" s="147"/>
      <c r="J299" s="147"/>
    </row>
    <row r="300" spans="2:10" ht="38.25">
      <c r="B300" s="142" t="s">
        <v>652</v>
      </c>
      <c r="C300" s="142">
        <v>91924</v>
      </c>
      <c r="D300" s="143" t="s">
        <v>115</v>
      </c>
      <c r="E300" s="152" t="s">
        <v>653</v>
      </c>
      <c r="F300" s="201" t="s">
        <v>64</v>
      </c>
      <c r="G300" s="145">
        <v>1520</v>
      </c>
      <c r="H300" s="146"/>
      <c r="I300" s="147"/>
      <c r="J300" s="147"/>
    </row>
    <row r="301" spans="2:10" ht="38.25">
      <c r="B301" s="142" t="s">
        <v>654</v>
      </c>
      <c r="C301" s="142">
        <v>91926</v>
      </c>
      <c r="D301" s="143" t="s">
        <v>115</v>
      </c>
      <c r="E301" s="152" t="s">
        <v>655</v>
      </c>
      <c r="F301" s="201" t="s">
        <v>64</v>
      </c>
      <c r="G301" s="145">
        <v>1416.5</v>
      </c>
      <c r="H301" s="146"/>
      <c r="I301" s="147"/>
      <c r="J301" s="147"/>
    </row>
    <row r="302" spans="2:10" ht="38.25">
      <c r="B302" s="142" t="s">
        <v>656</v>
      </c>
      <c r="C302" s="165">
        <v>91928</v>
      </c>
      <c r="D302" s="143" t="s">
        <v>115</v>
      </c>
      <c r="E302" s="152" t="s">
        <v>657</v>
      </c>
      <c r="F302" s="201" t="s">
        <v>64</v>
      </c>
      <c r="G302" s="145">
        <v>169.4</v>
      </c>
      <c r="H302" s="146"/>
      <c r="I302" s="147"/>
      <c r="J302" s="147"/>
    </row>
    <row r="303" spans="2:10" ht="38.25">
      <c r="B303" s="142" t="s">
        <v>658</v>
      </c>
      <c r="C303" s="165">
        <v>91930</v>
      </c>
      <c r="D303" s="143" t="s">
        <v>115</v>
      </c>
      <c r="E303" s="152" t="s">
        <v>659</v>
      </c>
      <c r="F303" s="201" t="s">
        <v>64</v>
      </c>
      <c r="G303" s="145">
        <v>298.3</v>
      </c>
      <c r="H303" s="146"/>
      <c r="I303" s="147"/>
      <c r="J303" s="147"/>
    </row>
    <row r="304" spans="2:10" ht="38.25">
      <c r="B304" s="142" t="s">
        <v>660</v>
      </c>
      <c r="C304" s="165">
        <v>91932</v>
      </c>
      <c r="D304" s="143" t="s">
        <v>115</v>
      </c>
      <c r="E304" s="152" t="s">
        <v>661</v>
      </c>
      <c r="F304" s="201" t="s">
        <v>64</v>
      </c>
      <c r="G304" s="145">
        <v>473.2</v>
      </c>
      <c r="H304" s="146"/>
      <c r="I304" s="147"/>
      <c r="J304" s="147"/>
    </row>
    <row r="305" spans="2:10" ht="38.25">
      <c r="B305" s="142" t="s">
        <v>662</v>
      </c>
      <c r="C305" s="165">
        <v>92981</v>
      </c>
      <c r="D305" s="143" t="s">
        <v>115</v>
      </c>
      <c r="E305" s="152" t="s">
        <v>663</v>
      </c>
      <c r="F305" s="201" t="s">
        <v>64</v>
      </c>
      <c r="G305" s="145">
        <v>157.69999999999999</v>
      </c>
      <c r="H305" s="146"/>
      <c r="I305" s="147"/>
      <c r="J305" s="147"/>
    </row>
    <row r="306" spans="2:10" ht="38.25">
      <c r="B306" s="142" t="s">
        <v>664</v>
      </c>
      <c r="C306" s="142">
        <v>92983</v>
      </c>
      <c r="D306" s="143" t="s">
        <v>115</v>
      </c>
      <c r="E306" s="152" t="s">
        <v>665</v>
      </c>
      <c r="F306" s="201" t="s">
        <v>64</v>
      </c>
      <c r="G306" s="145">
        <v>229.8</v>
      </c>
      <c r="H306" s="146"/>
      <c r="I306" s="147"/>
      <c r="J306" s="147"/>
    </row>
    <row r="307" spans="2:10" ht="38.25">
      <c r="B307" s="142" t="s">
        <v>666</v>
      </c>
      <c r="C307" s="165">
        <v>92985</v>
      </c>
      <c r="D307" s="143" t="s">
        <v>115</v>
      </c>
      <c r="E307" s="152" t="s">
        <v>667</v>
      </c>
      <c r="F307" s="201" t="s">
        <v>64</v>
      </c>
      <c r="G307" s="145">
        <v>56.8</v>
      </c>
      <c r="H307" s="146"/>
      <c r="I307" s="147"/>
      <c r="J307" s="147"/>
    </row>
    <row r="308" spans="2:10" ht="38.25">
      <c r="B308" s="142" t="s">
        <v>668</v>
      </c>
      <c r="C308" s="165">
        <v>92989</v>
      </c>
      <c r="D308" s="143" t="s">
        <v>115</v>
      </c>
      <c r="E308" s="152" t="s">
        <v>669</v>
      </c>
      <c r="F308" s="201" t="s">
        <v>64</v>
      </c>
      <c r="G308" s="145">
        <v>227.1</v>
      </c>
      <c r="H308" s="146"/>
      <c r="I308" s="147"/>
      <c r="J308" s="147"/>
    </row>
    <row r="309" spans="2:10" ht="38.25">
      <c r="B309" s="142" t="s">
        <v>670</v>
      </c>
      <c r="C309" s="165">
        <v>92991</v>
      </c>
      <c r="D309" s="143" t="s">
        <v>115</v>
      </c>
      <c r="E309" s="152" t="s">
        <v>671</v>
      </c>
      <c r="F309" s="201" t="s">
        <v>64</v>
      </c>
      <c r="G309" s="145">
        <v>12.9</v>
      </c>
      <c r="H309" s="146"/>
      <c r="I309" s="147"/>
      <c r="J309" s="147"/>
    </row>
    <row r="310" spans="2:10" ht="38.25">
      <c r="B310" s="142" t="s">
        <v>672</v>
      </c>
      <c r="C310" s="165">
        <v>92997</v>
      </c>
      <c r="D310" s="143" t="s">
        <v>115</v>
      </c>
      <c r="E310" s="152" t="s">
        <v>673</v>
      </c>
      <c r="F310" s="201" t="s">
        <v>64</v>
      </c>
      <c r="G310" s="145">
        <v>51.6</v>
      </c>
      <c r="H310" s="146"/>
      <c r="I310" s="147"/>
      <c r="J310" s="147"/>
    </row>
    <row r="311" spans="2:10" ht="19.5" customHeight="1">
      <c r="B311" s="142" t="s">
        <v>674</v>
      </c>
      <c r="C311" s="142">
        <v>98281</v>
      </c>
      <c r="D311" s="143" t="s">
        <v>115</v>
      </c>
      <c r="E311" s="152" t="s">
        <v>675</v>
      </c>
      <c r="F311" s="201" t="s">
        <v>64</v>
      </c>
      <c r="G311" s="145">
        <v>52.6</v>
      </c>
      <c r="H311" s="146"/>
      <c r="I311" s="147"/>
      <c r="J311" s="147"/>
    </row>
    <row r="312" spans="2:10" ht="19.5" customHeight="1">
      <c r="B312" s="142" t="s">
        <v>676</v>
      </c>
      <c r="C312" s="142" t="s">
        <v>677</v>
      </c>
      <c r="D312" s="143" t="s">
        <v>117</v>
      </c>
      <c r="E312" s="152" t="s">
        <v>678</v>
      </c>
      <c r="F312" s="201" t="s">
        <v>64</v>
      </c>
      <c r="G312" s="145">
        <v>53.6</v>
      </c>
      <c r="H312" s="146"/>
      <c r="I312" s="147"/>
      <c r="J312" s="147"/>
    </row>
    <row r="313" spans="2:10" ht="19.5" customHeight="1">
      <c r="B313" s="173" t="s">
        <v>679</v>
      </c>
      <c r="C313" s="142"/>
      <c r="D313" s="143"/>
      <c r="E313" s="167" t="s">
        <v>207</v>
      </c>
      <c r="F313" s="201"/>
      <c r="G313" s="145"/>
      <c r="H313" s="146"/>
      <c r="I313" s="147"/>
      <c r="J313" s="147"/>
    </row>
    <row r="314" spans="2:10" ht="19.5" customHeight="1">
      <c r="B314" s="142" t="s">
        <v>680</v>
      </c>
      <c r="C314" s="142">
        <v>92000</v>
      </c>
      <c r="D314" s="143" t="s">
        <v>115</v>
      </c>
      <c r="E314" s="152" t="s">
        <v>681</v>
      </c>
      <c r="F314" s="201" t="s">
        <v>107</v>
      </c>
      <c r="G314" s="145">
        <v>56</v>
      </c>
      <c r="H314" s="146"/>
      <c r="I314" s="147"/>
      <c r="J314" s="147"/>
    </row>
    <row r="315" spans="2:10" ht="19.5" customHeight="1">
      <c r="B315" s="142" t="s">
        <v>682</v>
      </c>
      <c r="C315" s="142">
        <v>92001</v>
      </c>
      <c r="D315" s="143" t="s">
        <v>115</v>
      </c>
      <c r="E315" s="152" t="s">
        <v>683</v>
      </c>
      <c r="F315" s="201" t="s">
        <v>107</v>
      </c>
      <c r="G315" s="145">
        <v>4</v>
      </c>
      <c r="H315" s="146"/>
      <c r="I315" s="147"/>
      <c r="J315" s="147"/>
    </row>
    <row r="316" spans="2:10" ht="19.5" customHeight="1">
      <c r="B316" s="142" t="s">
        <v>684</v>
      </c>
      <c r="C316" s="142">
        <v>91953</v>
      </c>
      <c r="D316" s="143" t="s">
        <v>115</v>
      </c>
      <c r="E316" s="152" t="s">
        <v>208</v>
      </c>
      <c r="F316" s="201" t="s">
        <v>107</v>
      </c>
      <c r="G316" s="145">
        <v>7</v>
      </c>
      <c r="H316" s="146"/>
      <c r="I316" s="147"/>
      <c r="J316" s="147"/>
    </row>
    <row r="317" spans="2:10" ht="19.5" customHeight="1">
      <c r="B317" s="142" t="s">
        <v>685</v>
      </c>
      <c r="C317" s="142">
        <v>91959</v>
      </c>
      <c r="D317" s="143" t="s">
        <v>115</v>
      </c>
      <c r="E317" s="152" t="s">
        <v>209</v>
      </c>
      <c r="F317" s="201" t="s">
        <v>107</v>
      </c>
      <c r="G317" s="145">
        <v>1</v>
      </c>
      <c r="H317" s="146"/>
      <c r="I317" s="147"/>
      <c r="J317" s="147"/>
    </row>
    <row r="318" spans="2:10" ht="19.5" customHeight="1">
      <c r="B318" s="142" t="s">
        <v>686</v>
      </c>
      <c r="C318" s="142">
        <v>91967</v>
      </c>
      <c r="D318" s="143" t="s">
        <v>115</v>
      </c>
      <c r="E318" s="152" t="s">
        <v>210</v>
      </c>
      <c r="F318" s="201" t="s">
        <v>107</v>
      </c>
      <c r="G318" s="145">
        <v>11</v>
      </c>
      <c r="H318" s="146"/>
      <c r="I318" s="147"/>
      <c r="J318" s="147"/>
    </row>
    <row r="319" spans="2:10" ht="18.75" customHeight="1">
      <c r="B319" s="142" t="s">
        <v>687</v>
      </c>
      <c r="C319" s="142">
        <v>92023</v>
      </c>
      <c r="D319" s="143" t="s">
        <v>115</v>
      </c>
      <c r="E319" s="152" t="s">
        <v>688</v>
      </c>
      <c r="F319" s="201" t="s">
        <v>107</v>
      </c>
      <c r="G319" s="145">
        <v>3</v>
      </c>
      <c r="H319" s="146"/>
      <c r="I319" s="147"/>
      <c r="J319" s="147"/>
    </row>
    <row r="320" spans="2:10" ht="19.5" customHeight="1">
      <c r="B320" s="142" t="s">
        <v>689</v>
      </c>
      <c r="C320" s="142" t="s">
        <v>690</v>
      </c>
      <c r="D320" s="143" t="s">
        <v>117</v>
      </c>
      <c r="E320" s="152" t="s">
        <v>691</v>
      </c>
      <c r="F320" s="201" t="s">
        <v>107</v>
      </c>
      <c r="G320" s="145">
        <v>7</v>
      </c>
      <c r="H320" s="146"/>
      <c r="I320" s="147"/>
      <c r="J320" s="147"/>
    </row>
    <row r="321" spans="2:10" ht="19.5" customHeight="1">
      <c r="B321" s="142" t="s">
        <v>692</v>
      </c>
      <c r="C321" s="142" t="s">
        <v>693</v>
      </c>
      <c r="D321" s="143" t="s">
        <v>117</v>
      </c>
      <c r="E321" s="152" t="s">
        <v>694</v>
      </c>
      <c r="F321" s="165" t="s">
        <v>107</v>
      </c>
      <c r="G321" s="145">
        <v>74</v>
      </c>
      <c r="H321" s="146"/>
      <c r="I321" s="147"/>
      <c r="J321" s="147"/>
    </row>
    <row r="322" spans="2:10" ht="19.5" customHeight="1">
      <c r="B322" s="142" t="s">
        <v>695</v>
      </c>
      <c r="C322" s="142" t="s">
        <v>696</v>
      </c>
      <c r="D322" s="143" t="s">
        <v>117</v>
      </c>
      <c r="E322" s="152" t="s">
        <v>697</v>
      </c>
      <c r="F322" s="165" t="s">
        <v>107</v>
      </c>
      <c r="G322" s="145">
        <v>3</v>
      </c>
      <c r="H322" s="146"/>
      <c r="I322" s="147"/>
      <c r="J322" s="147"/>
    </row>
    <row r="323" spans="2:10" ht="20.100000000000001" customHeight="1">
      <c r="B323" s="142" t="s">
        <v>698</v>
      </c>
      <c r="C323" s="165" t="s">
        <v>699</v>
      </c>
      <c r="D323" s="165" t="s">
        <v>117</v>
      </c>
      <c r="E323" s="152" t="s">
        <v>211</v>
      </c>
      <c r="F323" s="165" t="s">
        <v>107</v>
      </c>
      <c r="G323" s="145">
        <v>13</v>
      </c>
      <c r="H323" s="146"/>
      <c r="I323" s="147"/>
      <c r="J323" s="147"/>
    </row>
    <row r="324" spans="2:10" ht="19.5" customHeight="1">
      <c r="B324" s="142" t="s">
        <v>700</v>
      </c>
      <c r="C324" s="143">
        <v>98307</v>
      </c>
      <c r="D324" s="143" t="s">
        <v>115</v>
      </c>
      <c r="E324" s="148" t="s">
        <v>701</v>
      </c>
      <c r="F324" s="172" t="s">
        <v>107</v>
      </c>
      <c r="G324" s="145">
        <v>10</v>
      </c>
      <c r="H324" s="146"/>
      <c r="I324" s="147"/>
      <c r="J324" s="147"/>
    </row>
    <row r="325" spans="2:10" ht="19.5" customHeight="1">
      <c r="B325" s="157"/>
      <c r="C325" s="158"/>
      <c r="D325" s="158"/>
      <c r="E325" s="158"/>
      <c r="F325" s="158"/>
      <c r="G325" s="158"/>
      <c r="H325" s="159" t="s">
        <v>285</v>
      </c>
      <c r="I325" s="160"/>
      <c r="J325" s="161"/>
    </row>
    <row r="326" spans="2:10" ht="19.5" customHeight="1">
      <c r="B326" s="182"/>
      <c r="C326" s="182"/>
      <c r="D326" s="182"/>
      <c r="E326" s="182"/>
      <c r="F326" s="182"/>
      <c r="G326" s="115"/>
      <c r="H326" s="115"/>
      <c r="I326" s="115"/>
      <c r="J326" s="183"/>
    </row>
    <row r="327" spans="2:10" ht="19.5" customHeight="1">
      <c r="B327" s="138" t="s">
        <v>702</v>
      </c>
      <c r="C327" s="139"/>
      <c r="D327" s="139"/>
      <c r="E327" s="140" t="s">
        <v>236</v>
      </c>
      <c r="F327" s="140"/>
      <c r="G327" s="141"/>
      <c r="H327" s="141"/>
      <c r="I327" s="141"/>
      <c r="J327" s="141"/>
    </row>
    <row r="328" spans="2:10" ht="19.5" customHeight="1">
      <c r="B328" s="142" t="s">
        <v>703</v>
      </c>
      <c r="C328" s="142">
        <v>96989</v>
      </c>
      <c r="D328" s="143" t="s">
        <v>115</v>
      </c>
      <c r="E328" s="153" t="s">
        <v>704</v>
      </c>
      <c r="F328" s="202" t="s">
        <v>107</v>
      </c>
      <c r="G328" s="145">
        <v>1</v>
      </c>
      <c r="H328" s="146"/>
      <c r="I328" s="147"/>
      <c r="J328" s="147"/>
    </row>
    <row r="329" spans="2:10" ht="19.5" customHeight="1">
      <c r="B329" s="142" t="s">
        <v>705</v>
      </c>
      <c r="C329" s="142" t="s">
        <v>706</v>
      </c>
      <c r="D329" s="143" t="s">
        <v>117</v>
      </c>
      <c r="E329" s="153" t="s">
        <v>707</v>
      </c>
      <c r="F329" s="202" t="s">
        <v>64</v>
      </c>
      <c r="G329" s="145">
        <v>26</v>
      </c>
      <c r="H329" s="146"/>
      <c r="I329" s="147"/>
      <c r="J329" s="147"/>
    </row>
    <row r="330" spans="2:10" ht="19.5" customHeight="1">
      <c r="B330" s="142" t="s">
        <v>708</v>
      </c>
      <c r="C330" s="143">
        <v>98463</v>
      </c>
      <c r="D330" s="165" t="s">
        <v>115</v>
      </c>
      <c r="E330" s="153" t="s">
        <v>709</v>
      </c>
      <c r="F330" s="180" t="s">
        <v>107</v>
      </c>
      <c r="G330" s="145">
        <v>26</v>
      </c>
      <c r="H330" s="146"/>
      <c r="I330" s="147"/>
      <c r="J330" s="147"/>
    </row>
    <row r="331" spans="2:10" ht="30" customHeight="1">
      <c r="B331" s="142" t="s">
        <v>710</v>
      </c>
      <c r="C331" s="142"/>
      <c r="D331" s="143" t="s">
        <v>246</v>
      </c>
      <c r="E331" s="152" t="s">
        <v>243</v>
      </c>
      <c r="F331" s="180" t="s">
        <v>107</v>
      </c>
      <c r="G331" s="145">
        <v>1</v>
      </c>
      <c r="H331" s="146"/>
      <c r="I331" s="147"/>
      <c r="J331" s="147"/>
    </row>
    <row r="332" spans="2:10" ht="19.5" customHeight="1">
      <c r="B332" s="142" t="s">
        <v>711</v>
      </c>
      <c r="C332" s="142">
        <v>96985</v>
      </c>
      <c r="D332" s="143" t="s">
        <v>115</v>
      </c>
      <c r="E332" s="153" t="s">
        <v>712</v>
      </c>
      <c r="F332" s="180" t="s">
        <v>107</v>
      </c>
      <c r="G332" s="145">
        <v>26</v>
      </c>
      <c r="H332" s="146"/>
      <c r="I332" s="147"/>
      <c r="J332" s="147"/>
    </row>
    <row r="333" spans="2:10" ht="19.5" customHeight="1">
      <c r="B333" s="142" t="s">
        <v>713</v>
      </c>
      <c r="C333" s="143">
        <v>96973</v>
      </c>
      <c r="D333" s="143" t="s">
        <v>115</v>
      </c>
      <c r="E333" s="153" t="s">
        <v>714</v>
      </c>
      <c r="F333" s="202" t="s">
        <v>64</v>
      </c>
      <c r="G333" s="145">
        <v>449.2</v>
      </c>
      <c r="H333" s="146"/>
      <c r="I333" s="147"/>
      <c r="J333" s="147"/>
    </row>
    <row r="334" spans="2:10" ht="19.5" customHeight="1">
      <c r="B334" s="142" t="s">
        <v>715</v>
      </c>
      <c r="C334" s="143">
        <v>96974</v>
      </c>
      <c r="D334" s="143" t="s">
        <v>115</v>
      </c>
      <c r="E334" s="153" t="s">
        <v>716</v>
      </c>
      <c r="F334" s="202" t="s">
        <v>64</v>
      </c>
      <c r="G334" s="145">
        <v>305.2</v>
      </c>
      <c r="H334" s="146"/>
      <c r="I334" s="147"/>
      <c r="J334" s="147"/>
    </row>
    <row r="335" spans="2:10" ht="20.100000000000001" customHeight="1">
      <c r="B335" s="142" t="s">
        <v>717</v>
      </c>
      <c r="C335" s="143">
        <v>98111</v>
      </c>
      <c r="D335" s="143" t="s">
        <v>115</v>
      </c>
      <c r="E335" s="153" t="s">
        <v>718</v>
      </c>
      <c r="F335" s="180" t="s">
        <v>107</v>
      </c>
      <c r="G335" s="145">
        <v>5</v>
      </c>
      <c r="H335" s="146"/>
      <c r="I335" s="147"/>
      <c r="J335" s="147"/>
    </row>
    <row r="336" spans="2:10" ht="19.5" customHeight="1">
      <c r="B336" s="142" t="s">
        <v>719</v>
      </c>
      <c r="C336" s="143" t="s">
        <v>720</v>
      </c>
      <c r="D336" s="143" t="s">
        <v>117</v>
      </c>
      <c r="E336" s="153" t="s">
        <v>721</v>
      </c>
      <c r="F336" s="180" t="s">
        <v>107</v>
      </c>
      <c r="G336" s="145">
        <v>26</v>
      </c>
      <c r="H336" s="146"/>
      <c r="I336" s="147"/>
      <c r="J336" s="147"/>
    </row>
    <row r="337" spans="2:10" ht="19.5" customHeight="1">
      <c r="B337" s="157"/>
      <c r="C337" s="158"/>
      <c r="D337" s="158"/>
      <c r="E337" s="158"/>
      <c r="F337" s="158"/>
      <c r="G337" s="158"/>
      <c r="H337" s="159" t="s">
        <v>285</v>
      </c>
      <c r="I337" s="160"/>
      <c r="J337" s="161"/>
    </row>
    <row r="338" spans="2:10" ht="19.5" customHeight="1">
      <c r="B338" s="162"/>
      <c r="C338" s="162"/>
      <c r="D338" s="162"/>
      <c r="G338" s="163"/>
      <c r="H338" s="164"/>
      <c r="I338" s="164"/>
      <c r="J338" s="164"/>
    </row>
    <row r="339" spans="2:10" ht="19.5" customHeight="1">
      <c r="B339" s="138" t="s">
        <v>722</v>
      </c>
      <c r="C339" s="139"/>
      <c r="D339" s="139"/>
      <c r="E339" s="140" t="s">
        <v>723</v>
      </c>
      <c r="F339" s="140"/>
      <c r="G339" s="141"/>
      <c r="H339" s="141"/>
      <c r="I339" s="141"/>
      <c r="J339" s="141"/>
    </row>
    <row r="340" spans="2:10" ht="19.5" customHeight="1">
      <c r="B340" s="173" t="s">
        <v>237</v>
      </c>
      <c r="C340" s="117"/>
      <c r="D340" s="117"/>
      <c r="E340" s="167" t="s">
        <v>724</v>
      </c>
      <c r="F340" s="168"/>
      <c r="G340" s="121"/>
      <c r="H340" s="121"/>
      <c r="I340" s="121"/>
      <c r="J340" s="121"/>
    </row>
    <row r="341" spans="2:10" ht="20.100000000000001" customHeight="1">
      <c r="B341" s="142" t="s">
        <v>238</v>
      </c>
      <c r="C341" s="143" t="s">
        <v>725</v>
      </c>
      <c r="D341" s="143" t="s">
        <v>117</v>
      </c>
      <c r="E341" s="148" t="s">
        <v>233</v>
      </c>
      <c r="F341" s="142" t="s">
        <v>61</v>
      </c>
      <c r="G341" s="145">
        <v>12.22</v>
      </c>
      <c r="H341" s="146"/>
      <c r="I341" s="147"/>
      <c r="J341" s="147"/>
    </row>
    <row r="342" spans="2:10" ht="30" customHeight="1">
      <c r="B342" s="142" t="s">
        <v>239</v>
      </c>
      <c r="C342" s="143" t="s">
        <v>725</v>
      </c>
      <c r="D342" s="143" t="s">
        <v>117</v>
      </c>
      <c r="E342" s="152" t="s">
        <v>726</v>
      </c>
      <c r="F342" s="142" t="s">
        <v>61</v>
      </c>
      <c r="G342" s="145">
        <v>3.5</v>
      </c>
      <c r="H342" s="146"/>
      <c r="I342" s="147"/>
      <c r="J342" s="147"/>
    </row>
    <row r="343" spans="2:10" ht="20.100000000000001" customHeight="1">
      <c r="B343" s="142" t="s">
        <v>240</v>
      </c>
      <c r="C343" s="142" t="s">
        <v>727</v>
      </c>
      <c r="D343" s="143" t="s">
        <v>117</v>
      </c>
      <c r="E343" s="152" t="s">
        <v>192</v>
      </c>
      <c r="F343" s="149" t="s">
        <v>64</v>
      </c>
      <c r="G343" s="145">
        <v>71.3</v>
      </c>
      <c r="H343" s="146"/>
      <c r="I343" s="147"/>
      <c r="J343" s="147"/>
    </row>
    <row r="344" spans="2:10" ht="20.100000000000001" customHeight="1">
      <c r="B344" s="142" t="s">
        <v>241</v>
      </c>
      <c r="C344" s="142" t="s">
        <v>728</v>
      </c>
      <c r="D344" s="143" t="s">
        <v>117</v>
      </c>
      <c r="E344" s="155" t="s">
        <v>729</v>
      </c>
      <c r="F344" s="149" t="s">
        <v>61</v>
      </c>
      <c r="G344" s="145">
        <v>6.55</v>
      </c>
      <c r="H344" s="146"/>
      <c r="I344" s="147"/>
      <c r="J344" s="147"/>
    </row>
    <row r="345" spans="2:10" ht="20.100000000000001" customHeight="1">
      <c r="B345" s="142" t="s">
        <v>242</v>
      </c>
      <c r="C345" s="142" t="s">
        <v>730</v>
      </c>
      <c r="D345" s="143" t="s">
        <v>117</v>
      </c>
      <c r="E345" s="155" t="s">
        <v>731</v>
      </c>
      <c r="F345" s="149" t="s">
        <v>61</v>
      </c>
      <c r="G345" s="145">
        <v>1.9</v>
      </c>
      <c r="H345" s="146"/>
      <c r="I345" s="147"/>
      <c r="J345" s="147"/>
    </row>
    <row r="346" spans="2:10" ht="20.100000000000001" customHeight="1">
      <c r="B346" s="173" t="s">
        <v>732</v>
      </c>
      <c r="C346" s="142"/>
      <c r="D346" s="143"/>
      <c r="E346" s="167" t="s">
        <v>733</v>
      </c>
      <c r="F346" s="149"/>
      <c r="G346" s="145"/>
      <c r="H346" s="146"/>
      <c r="I346" s="147"/>
      <c r="J346" s="147"/>
    </row>
    <row r="347" spans="2:10" ht="30" customHeight="1">
      <c r="B347" s="142" t="s">
        <v>734</v>
      </c>
      <c r="C347" s="193" t="s">
        <v>735</v>
      </c>
      <c r="D347" s="193" t="s">
        <v>117</v>
      </c>
      <c r="E347" s="152" t="s">
        <v>736</v>
      </c>
      <c r="F347" s="142" t="s">
        <v>107</v>
      </c>
      <c r="G347" s="145">
        <v>1</v>
      </c>
      <c r="H347" s="146"/>
      <c r="I347" s="147"/>
      <c r="J347" s="147"/>
    </row>
    <row r="348" spans="2:10" ht="20.100000000000001" customHeight="1">
      <c r="B348" s="142" t="s">
        <v>737</v>
      </c>
      <c r="C348" s="143" t="s">
        <v>738</v>
      </c>
      <c r="D348" s="165" t="s">
        <v>117</v>
      </c>
      <c r="E348" s="152" t="s">
        <v>739</v>
      </c>
      <c r="F348" s="165" t="s">
        <v>64</v>
      </c>
      <c r="G348" s="145">
        <v>14</v>
      </c>
      <c r="H348" s="146"/>
      <c r="I348" s="147"/>
      <c r="J348" s="147"/>
    </row>
    <row r="349" spans="2:10" ht="20.100000000000001" customHeight="1">
      <c r="B349" s="142" t="s">
        <v>740</v>
      </c>
      <c r="C349" s="165">
        <v>98504</v>
      </c>
      <c r="D349" s="165" t="s">
        <v>115</v>
      </c>
      <c r="E349" s="155" t="s">
        <v>741</v>
      </c>
      <c r="F349" s="149" t="s">
        <v>61</v>
      </c>
      <c r="G349" s="145">
        <v>90.96</v>
      </c>
      <c r="H349" s="146"/>
      <c r="I349" s="147"/>
      <c r="J349" s="147"/>
    </row>
    <row r="350" spans="2:10" ht="20.100000000000001" customHeight="1">
      <c r="B350" s="142" t="s">
        <v>742</v>
      </c>
      <c r="C350" s="142"/>
      <c r="D350" s="143" t="s">
        <v>246</v>
      </c>
      <c r="E350" s="152" t="s">
        <v>743</v>
      </c>
      <c r="F350" s="149" t="s">
        <v>61</v>
      </c>
      <c r="G350" s="145">
        <v>143.19999999999999</v>
      </c>
      <c r="H350" s="146"/>
      <c r="I350" s="147"/>
      <c r="J350" s="147"/>
    </row>
    <row r="351" spans="2:10" ht="20.100000000000001" customHeight="1">
      <c r="B351" s="142" t="s">
        <v>744</v>
      </c>
      <c r="C351" s="143">
        <v>91341</v>
      </c>
      <c r="D351" s="143" t="s">
        <v>115</v>
      </c>
      <c r="E351" s="152" t="s">
        <v>745</v>
      </c>
      <c r="F351" s="149" t="s">
        <v>61</v>
      </c>
      <c r="G351" s="145">
        <v>5.27</v>
      </c>
      <c r="H351" s="146"/>
      <c r="I351" s="147"/>
      <c r="J351" s="147"/>
    </row>
    <row r="352" spans="2:10" ht="30" customHeight="1">
      <c r="B352" s="142" t="s">
        <v>746</v>
      </c>
      <c r="C352" s="143"/>
      <c r="D352" s="143" t="s">
        <v>246</v>
      </c>
      <c r="E352" s="155" t="s">
        <v>747</v>
      </c>
      <c r="F352" s="149" t="s">
        <v>61</v>
      </c>
      <c r="G352" s="145">
        <v>4.9000000000000004</v>
      </c>
      <c r="H352" s="146"/>
      <c r="I352" s="147"/>
      <c r="J352" s="147"/>
    </row>
    <row r="353" spans="2:10" ht="30" customHeight="1">
      <c r="B353" s="142" t="s">
        <v>748</v>
      </c>
      <c r="C353" s="142"/>
      <c r="D353" s="143" t="s">
        <v>246</v>
      </c>
      <c r="E353" s="155" t="s">
        <v>749</v>
      </c>
      <c r="F353" s="149" t="s">
        <v>61</v>
      </c>
      <c r="G353" s="145">
        <v>5.43</v>
      </c>
      <c r="H353" s="146"/>
      <c r="I353" s="147"/>
      <c r="J353" s="147"/>
    </row>
    <row r="354" spans="2:10" ht="19.5" customHeight="1">
      <c r="B354" s="157"/>
      <c r="C354" s="158"/>
      <c r="D354" s="158"/>
      <c r="E354" s="158"/>
      <c r="F354" s="158"/>
      <c r="G354" s="158"/>
      <c r="H354" s="159" t="s">
        <v>285</v>
      </c>
      <c r="I354" s="160"/>
      <c r="J354" s="161"/>
    </row>
    <row r="355" spans="2:10" ht="19.5" customHeight="1">
      <c r="B355" s="162"/>
      <c r="C355" s="162"/>
      <c r="D355" s="162"/>
      <c r="E355" s="96"/>
      <c r="G355" s="163"/>
      <c r="H355" s="164"/>
      <c r="I355" s="164"/>
      <c r="J355" s="164"/>
    </row>
    <row r="356" spans="2:10" ht="19.5" customHeight="1">
      <c r="B356" s="138" t="s">
        <v>750</v>
      </c>
      <c r="C356" s="139"/>
      <c r="D356" s="139"/>
      <c r="E356" s="140" t="s">
        <v>249</v>
      </c>
      <c r="F356" s="140"/>
      <c r="G356" s="141"/>
      <c r="H356" s="141"/>
      <c r="I356" s="141"/>
      <c r="J356" s="141"/>
    </row>
    <row r="357" spans="2:10" ht="20.100000000000001" customHeight="1">
      <c r="B357" s="142" t="s">
        <v>244</v>
      </c>
      <c r="C357" s="203">
        <v>99803</v>
      </c>
      <c r="D357" s="143" t="s">
        <v>115</v>
      </c>
      <c r="E357" s="144" t="s">
        <v>751</v>
      </c>
      <c r="F357" s="142" t="s">
        <v>61</v>
      </c>
      <c r="G357" s="145">
        <v>1129.6400000000001</v>
      </c>
      <c r="H357" s="146"/>
      <c r="I357" s="147"/>
      <c r="J357" s="147"/>
    </row>
    <row r="358" spans="2:10" ht="20.100000000000001" customHeight="1">
      <c r="B358" s="142" t="s">
        <v>245</v>
      </c>
      <c r="C358" s="142"/>
      <c r="D358" s="143" t="s">
        <v>246</v>
      </c>
      <c r="E358" s="204" t="s">
        <v>752</v>
      </c>
      <c r="F358" s="142" t="s">
        <v>107</v>
      </c>
      <c r="G358" s="145">
        <v>1</v>
      </c>
      <c r="H358" s="146"/>
      <c r="I358" s="147"/>
      <c r="J358" s="147"/>
    </row>
    <row r="359" spans="2:10" ht="20.100000000000001" customHeight="1">
      <c r="B359" s="157"/>
      <c r="C359" s="158"/>
      <c r="D359" s="158"/>
      <c r="E359" s="158"/>
      <c r="F359" s="158"/>
      <c r="G359" s="158"/>
      <c r="H359" s="159" t="s">
        <v>285</v>
      </c>
      <c r="I359" s="160"/>
      <c r="J359" s="161"/>
    </row>
    <row r="360" spans="2:10" ht="20.100000000000001" customHeight="1">
      <c r="B360" s="192"/>
      <c r="C360" s="192"/>
      <c r="D360" s="192"/>
      <c r="E360" s="182"/>
      <c r="F360" s="205"/>
      <c r="G360" s="205"/>
      <c r="H360" s="206"/>
      <c r="I360" s="206"/>
      <c r="J360" s="207"/>
    </row>
    <row r="361" spans="2:10" ht="20.100000000000001" customHeight="1">
      <c r="B361" s="208"/>
      <c r="C361" s="209"/>
      <c r="D361" s="209"/>
      <c r="E361" s="210"/>
      <c r="F361" s="210"/>
      <c r="G361" s="210"/>
      <c r="H361" s="211" t="s">
        <v>250</v>
      </c>
      <c r="I361" s="212"/>
      <c r="J361" s="212"/>
    </row>
    <row r="362" spans="2:10" ht="19.5" customHeight="1">
      <c r="G362" s="164"/>
      <c r="H362" s="164"/>
      <c r="I362" s="164"/>
      <c r="J362" s="207"/>
    </row>
    <row r="363" spans="2:10" ht="19.5" customHeight="1" thickBot="1">
      <c r="I363" s="213"/>
      <c r="J363" s="214"/>
    </row>
    <row r="364" spans="2:10">
      <c r="B364" s="651" t="s">
        <v>753</v>
      </c>
      <c r="C364" s="652"/>
      <c r="D364" s="652"/>
      <c r="E364" s="652"/>
      <c r="F364" s="652"/>
      <c r="G364" s="653"/>
    </row>
    <row r="365" spans="2:10">
      <c r="B365" s="654"/>
      <c r="C365" s="655"/>
      <c r="D365" s="655"/>
      <c r="E365" s="655"/>
      <c r="F365" s="655"/>
      <c r="G365" s="656"/>
    </row>
    <row r="366" spans="2:10">
      <c r="B366" s="654"/>
      <c r="C366" s="655"/>
      <c r="D366" s="655"/>
      <c r="E366" s="655"/>
      <c r="F366" s="655"/>
      <c r="G366" s="656"/>
    </row>
    <row r="367" spans="2:10">
      <c r="B367" s="654"/>
      <c r="C367" s="655"/>
      <c r="D367" s="655"/>
      <c r="E367" s="655"/>
      <c r="F367" s="655"/>
      <c r="G367" s="656"/>
    </row>
    <row r="368" spans="2:10">
      <c r="B368" s="654"/>
      <c r="C368" s="655"/>
      <c r="D368" s="655"/>
      <c r="E368" s="655"/>
      <c r="F368" s="655"/>
      <c r="G368" s="656"/>
    </row>
    <row r="369" spans="2:9">
      <c r="B369" s="657" t="s">
        <v>754</v>
      </c>
      <c r="C369" s="658"/>
      <c r="D369" s="658"/>
      <c r="E369" s="658"/>
      <c r="F369" s="658"/>
      <c r="G369" s="659"/>
    </row>
    <row r="370" spans="2:9">
      <c r="B370" s="657"/>
      <c r="C370" s="658"/>
      <c r="D370" s="658"/>
      <c r="E370" s="658"/>
      <c r="F370" s="658"/>
      <c r="G370" s="659"/>
    </row>
    <row r="371" spans="2:9">
      <c r="B371" s="657" t="s">
        <v>755</v>
      </c>
      <c r="C371" s="658"/>
      <c r="D371" s="658"/>
      <c r="E371" s="658"/>
      <c r="F371" s="658"/>
      <c r="G371" s="659"/>
    </row>
    <row r="372" spans="2:9" ht="13.5" thickBot="1">
      <c r="B372" s="660"/>
      <c r="C372" s="661"/>
      <c r="D372" s="661"/>
      <c r="E372" s="661"/>
      <c r="F372" s="661"/>
      <c r="G372" s="662"/>
    </row>
    <row r="373" spans="2:9">
      <c r="I373" s="114" t="s">
        <v>251</v>
      </c>
    </row>
  </sheetData>
  <mergeCells count="4">
    <mergeCell ref="B1:J3"/>
    <mergeCell ref="B364:G368"/>
    <mergeCell ref="B369:G370"/>
    <mergeCell ref="B371:G372"/>
  </mergeCells>
  <conditionalFormatting sqref="G12:I359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RESUMO ORÇAMENTO</vt:lpstr>
      <vt:lpstr>PLANILHA ORÇAMENTÁRIA COMPL.</vt:lpstr>
      <vt:lpstr>QUANTITATIVOS</vt:lpstr>
      <vt:lpstr>BDI</vt:lpstr>
      <vt:lpstr>COMPOSIÇÃO I</vt:lpstr>
      <vt:lpstr>COMPOSIÇÃO II </vt:lpstr>
      <vt:lpstr>COMPOSIÇÃO III</vt:lpstr>
      <vt:lpstr>CRONOGRAMA </vt:lpstr>
      <vt:lpstr>ORÇ. FNDE</vt:lpstr>
      <vt:lpstr>Tabela de Esquadrias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Convidado</dc:creator>
  <cp:lastModifiedBy>Ednalva</cp:lastModifiedBy>
  <cp:lastPrinted>2023-04-12T18:00:07Z</cp:lastPrinted>
  <dcterms:created xsi:type="dcterms:W3CDTF">2020-09-10T11:28:25Z</dcterms:created>
  <dcterms:modified xsi:type="dcterms:W3CDTF">2023-04-20T14:25:31Z</dcterms:modified>
</cp:coreProperties>
</file>